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710" activeTab="3"/>
  </bookViews>
  <sheets>
    <sheet name="CoverIndex" sheetId="1" r:id="rId1"/>
    <sheet name="SoCI" sheetId="2" r:id="rId2"/>
    <sheet name="SoFP (3rd)" sheetId="3" r:id="rId3"/>
    <sheet name="SoCE" sheetId="4" r:id="rId4"/>
    <sheet name="SoCF" sheetId="5" r:id="rId5"/>
    <sheet name="RSS" sheetId="6" r:id="rId6"/>
    <sheet name="Note 1 (a)-(v)" sheetId="7" r:id="rId7"/>
    <sheet name="Note 1(w)&amp;(x)" sheetId="8" r:id="rId8"/>
    <sheet name="Note 2(a)&amp;(b)" sheetId="9" r:id="rId9"/>
    <sheet name="Note 2(c)" sheetId="10" r:id="rId10"/>
    <sheet name="Note 3-5" sheetId="11" r:id="rId11"/>
    <sheet name="Note5a" sheetId="12" r:id="rId12"/>
    <sheet name="Note6" sheetId="13" r:id="rId13"/>
    <sheet name="Note6a" sheetId="14" r:id="rId14"/>
    <sheet name="Note7-16" sheetId="15" r:id="rId15"/>
    <sheet name="Note17&amp;18" sheetId="16" r:id="rId16"/>
    <sheet name="Note19&amp;20" sheetId="17" r:id="rId17"/>
    <sheet name="Note21-30" sheetId="18" r:id="rId18"/>
    <sheet name="Note31(a)&amp;(b)" sheetId="19" r:id="rId19"/>
    <sheet name="Note31(c)" sheetId="20" r:id="rId20"/>
  </sheets>
  <definedNames>
    <definedName name="_xlnm.Print_Area" localSheetId="6">'Note 1 (a)-(v)'!$A$1:$J$401</definedName>
    <definedName name="_xlnm.Print_Area" localSheetId="7">'Note 1(w)&amp;(x)'!$A$1:$J$129</definedName>
    <definedName name="_xlnm.Print_Area" localSheetId="9">'Note 2(c)'!$A$1:$R$36</definedName>
    <definedName name="_xlnm.Print_Area" localSheetId="16">'Note19&amp;20'!$A$1:$N$95</definedName>
    <definedName name="_xlnm.Print_Area" localSheetId="17">'Note21-30'!$A$1:$J$113</definedName>
    <definedName name="_xlnm.Print_Area" localSheetId="19">'Note31(c)'!$A$1:$S$67</definedName>
    <definedName name="_xlnm.Print_Area" localSheetId="11">'Note5a'!$A$1:$R$35</definedName>
    <definedName name="_xlnm.Print_Area" localSheetId="13">'Note6a'!$A$1:$R$33</definedName>
  </definedNames>
  <calcPr fullCalcOnLoad="1"/>
</workbook>
</file>

<file path=xl/sharedStrings.xml><?xml version="1.0" encoding="utf-8"?>
<sst xmlns="http://schemas.openxmlformats.org/spreadsheetml/2006/main" count="1653" uniqueCount="1008">
  <si>
    <t xml:space="preserve">26. </t>
  </si>
  <si>
    <t>Admin.</t>
  </si>
  <si>
    <t>Budgeted</t>
  </si>
  <si>
    <t>Interest on Unpaid Rates</t>
  </si>
  <si>
    <t>Interest on Instalments Plan</t>
  </si>
  <si>
    <t>Charges on Instalment Plan</t>
  </si>
  <si>
    <t xml:space="preserve">27. </t>
  </si>
  <si>
    <t>FEES &amp; CHARGES</t>
  </si>
  <si>
    <t xml:space="preserve">   $</t>
  </si>
  <si>
    <t xml:space="preserve">28. </t>
  </si>
  <si>
    <t>GRANT REVENUE</t>
  </si>
  <si>
    <t xml:space="preserve">29. </t>
  </si>
  <si>
    <t>The following fees, expenses and allowances were</t>
  </si>
  <si>
    <t>paid to council members and/or the president.</t>
  </si>
  <si>
    <t>Meeting Fees</t>
  </si>
  <si>
    <t xml:space="preserve">30. </t>
  </si>
  <si>
    <t>MAJOR LAND TRANSACTIONS</t>
  </si>
  <si>
    <t>TRADING UNDERTAKINGS AND MAJOR TRADING UNDERTAKINGS</t>
  </si>
  <si>
    <t>financial year.</t>
  </si>
  <si>
    <t>STATEMENT BY CHIEF EXECUTIVE OFFICER</t>
  </si>
  <si>
    <t>Statement by Chief Executive Officer</t>
  </si>
  <si>
    <t>Goods and Services Tax</t>
  </si>
  <si>
    <t>- later than one year but not later than five years</t>
  </si>
  <si>
    <t>Fixed Assets</t>
  </si>
  <si>
    <t xml:space="preserve">12. </t>
  </si>
  <si>
    <t>TOTAL CASH BACKED RESERVES</t>
  </si>
  <si>
    <t>By Program:</t>
  </si>
  <si>
    <t>By Nature and Type:</t>
  </si>
  <si>
    <t>There were no changes during the year to the amount of the fees or charges detailed in the original budget.</t>
  </si>
  <si>
    <t>Cash at Beginning of Year</t>
  </si>
  <si>
    <t>Unspent Debentures</t>
  </si>
  <si>
    <t>Inventories</t>
  </si>
  <si>
    <t>TOTAL ASSETS</t>
  </si>
  <si>
    <t>TOTAL LIABILITIES</t>
  </si>
  <si>
    <t>Provisions</t>
  </si>
  <si>
    <t>Repayment of Debentures</t>
  </si>
  <si>
    <t>In accordance with recommended practice, revenues, expenses and assets capitalised are stated net</t>
  </si>
  <si>
    <t xml:space="preserve">(q) </t>
  </si>
  <si>
    <t>($)</t>
  </si>
  <si>
    <t>Leases</t>
  </si>
  <si>
    <t>Leases of fixed assets, where substantially all the risks and benefits incidental to the ownership</t>
  </si>
  <si>
    <t>leases.  Finance leases are capitalised recording an asset and a liability equal to the present</t>
  </si>
  <si>
    <t xml:space="preserve">(i) </t>
  </si>
  <si>
    <t>Joint Venture</t>
  </si>
  <si>
    <t>including its share of any assets, liabilities, revenues and expenses of the joint venture within</t>
  </si>
  <si>
    <t xml:space="preserve">(j) </t>
  </si>
  <si>
    <t>Proceeds from New Debentures</t>
  </si>
  <si>
    <t>Credit Card limit</t>
  </si>
  <si>
    <t>Credit Card Balance at Balance Date</t>
  </si>
  <si>
    <t>(i) Charging as an Expense:</t>
  </si>
  <si>
    <t xml:space="preserve">(ii) Crediting as Revenue: </t>
  </si>
  <si>
    <t>Additions</t>
  </si>
  <si>
    <t>(Disposals)</t>
  </si>
  <si>
    <t>Depreciation (Expense)</t>
  </si>
  <si>
    <t xml:space="preserve">Furniture </t>
  </si>
  <si>
    <t>&amp;</t>
  </si>
  <si>
    <t>Equipment</t>
  </si>
  <si>
    <t>Land</t>
  </si>
  <si>
    <t>Plant</t>
  </si>
  <si>
    <t xml:space="preserve">6. </t>
  </si>
  <si>
    <t>Movements in Carrying Amounts</t>
  </si>
  <si>
    <t>PROPERTY, PLANT AND EQUIPMENT (Continued)</t>
  </si>
  <si>
    <t>%</t>
  </si>
  <si>
    <t>NET RESULT</t>
  </si>
  <si>
    <t>Retained Surplus</t>
  </si>
  <si>
    <t>Net Result</t>
  </si>
  <si>
    <t>Gross Debt to Revenue Ratio</t>
  </si>
  <si>
    <t>Gross Debt to</t>
  </si>
  <si>
    <t>ECONOMIC SERVICES</t>
  </si>
  <si>
    <t>OTHER PROPERTY AND SERVICES</t>
  </si>
  <si>
    <t xml:space="preserve">  Economically Realisable Assets Ratio</t>
  </si>
  <si>
    <t>All other loan repayments were financed by general purpose revenue.</t>
  </si>
  <si>
    <t>Roads - Cost</t>
  </si>
  <si>
    <t>Drainage - Cost</t>
  </si>
  <si>
    <t>Employee Benefits</t>
  </si>
  <si>
    <t>The provisions for employee benefits relates to amounts expected to be paid for long service</t>
  </si>
  <si>
    <t>employees at balance date</t>
  </si>
  <si>
    <t>Operating Activities to Net Result</t>
  </si>
  <si>
    <t>INFRASTRUCTURE (Continued)</t>
  </si>
  <si>
    <t>Parks</t>
  </si>
  <si>
    <t>In accordance with Australian Accounting Standards the Council's assets, other than inventories,</t>
  </si>
  <si>
    <r>
      <t>in accordance with AASB 136</t>
    </r>
    <r>
      <rPr>
        <i/>
        <sz val="10"/>
        <rFont val="Arial"/>
        <family val="2"/>
      </rPr>
      <t xml:space="preserve"> 'Impairment of Assets'</t>
    </r>
    <r>
      <rPr>
        <sz val="10"/>
        <rFont val="Arial"/>
        <family val="2"/>
      </rPr>
      <t xml:space="preserve"> and appropriate adjustments made.</t>
    </r>
  </si>
  <si>
    <t>Borrowing Costs</t>
  </si>
  <si>
    <t xml:space="preserve">(s) </t>
  </si>
  <si>
    <t xml:space="preserve">(w) </t>
  </si>
  <si>
    <t>net of outstanding bank overdrafts.  Cash at the end of the reporting period is reconciled to the</t>
  </si>
  <si>
    <t>Fixed Rate</t>
  </si>
  <si>
    <t>Interest Rate</t>
  </si>
  <si>
    <t>Weighted Average</t>
  </si>
  <si>
    <t xml:space="preserve"> Effective Interest Rate</t>
  </si>
  <si>
    <t>Debentures</t>
  </si>
  <si>
    <t>&lt;1 year</t>
  </si>
  <si>
    <t>&gt;1&lt;2 years</t>
  </si>
  <si>
    <t>&gt;2&lt;3 years</t>
  </si>
  <si>
    <t>&gt;3&lt;4 years</t>
  </si>
  <si>
    <t>&gt;4&lt;5 years</t>
  </si>
  <si>
    <t>&gt;5 years</t>
  </si>
  <si>
    <t>Weighted</t>
  </si>
  <si>
    <t>Average</t>
  </si>
  <si>
    <t>Effective</t>
  </si>
  <si>
    <t>The following tables set out the carrying amount, by maturity, of the financial instruments exposed to interest rate risk:</t>
  </si>
  <si>
    <t>The above ratios are calculated as follows:</t>
  </si>
  <si>
    <t xml:space="preserve"> at the End of the Year</t>
  </si>
  <si>
    <t>Accrued Salaries and Wages</t>
  </si>
  <si>
    <t xml:space="preserve">    Debentures</t>
  </si>
  <si>
    <t>PROVISIONS</t>
  </si>
  <si>
    <t>Increase/(Decrease) in Payables</t>
  </si>
  <si>
    <t>Loan Facilities - Current</t>
  </si>
  <si>
    <t>Loan Facilities - Non-Current</t>
  </si>
  <si>
    <t>Finance Lease Commitments</t>
  </si>
  <si>
    <t>EMPLOYEE NUMBERS</t>
  </si>
  <si>
    <t>The number of full-time equivalent</t>
  </si>
  <si>
    <t>FINANCIAL REPORT</t>
  </si>
  <si>
    <t>TABLE OF CONTENTS</t>
  </si>
  <si>
    <t>Statement of Changes in Equity</t>
  </si>
  <si>
    <t>Notes to and Forming Part of the Financial Report</t>
  </si>
  <si>
    <t>Independent Audit Report</t>
  </si>
  <si>
    <t>LOCAL GOVERNMENT ACT 1995</t>
  </si>
  <si>
    <t>Statement of Comprehensive Income by Nature or Type</t>
  </si>
  <si>
    <t>Statement of Comprehensive Income by Program</t>
  </si>
  <si>
    <t>Statement of Financial Position</t>
  </si>
  <si>
    <t>Statement of Cash Flows</t>
  </si>
  <si>
    <t>2010</t>
  </si>
  <si>
    <t>Year Ended 30 June 2010</t>
  </si>
  <si>
    <t>Balance as at 30 June 2010</t>
  </si>
  <si>
    <t>REVENUE</t>
  </si>
  <si>
    <t>Other Comprehensive Income</t>
  </si>
  <si>
    <t>Total Other Comprehensive Income</t>
  </si>
  <si>
    <t>TOTAL COMPREHENSIVE INCOME</t>
  </si>
  <si>
    <t>STATEMENT OF COMPREHENSIVE INCOME</t>
  </si>
  <si>
    <t>FINANCE COSTS</t>
  </si>
  <si>
    <t>STATEMENT OF FINANCIAL POSITION</t>
  </si>
  <si>
    <t>RETAINED</t>
  </si>
  <si>
    <t>SURPLUS</t>
  </si>
  <si>
    <t>RESERVES</t>
  </si>
  <si>
    <t>BACKED</t>
  </si>
  <si>
    <t>TOTAL</t>
  </si>
  <si>
    <t>Reserve Transfers</t>
  </si>
  <si>
    <t>STATEMENT OF CASH FLOWS</t>
  </si>
  <si>
    <t>An impairment loss is recognised whenever the carrying amount of an asset or its cash-generating unit</t>
  </si>
  <si>
    <t>inclusive of applicable GST.</t>
  </si>
  <si>
    <t>exceeds its recoverable amount.  Impairment losses are recognised in the statement of comprehensive income.</t>
  </si>
  <si>
    <t>December 2009</t>
  </si>
  <si>
    <t xml:space="preserve">(iv) </t>
  </si>
  <si>
    <t>(vii)</t>
  </si>
  <si>
    <t>New Accounting Standards and Interpretations for Application in Future Periods</t>
  </si>
  <si>
    <t>New Accounting Standards and Interpretations for Application in Future Periods (Continued)</t>
  </si>
  <si>
    <t>Adoption of New and Revised Accounting Standards</t>
  </si>
  <si>
    <t>(*) Applicable to reporting periods commencing on or after the given date.</t>
  </si>
  <si>
    <t>REVENUE AND EXPENSES</t>
  </si>
  <si>
    <t>The Net Result includes:</t>
  </si>
  <si>
    <t>Interest Expenses (Finance Costs)</t>
  </si>
  <si>
    <t>REVENUE AND EXPENSES (Continued)</t>
  </si>
  <si>
    <t>Conditions Over Grants/Contributions</t>
  </si>
  <si>
    <t>Grant/Contribution</t>
  </si>
  <si>
    <t>Function/</t>
  </si>
  <si>
    <t>Activity</t>
  </si>
  <si>
    <t>Opening</t>
  </si>
  <si>
    <t>Closing</t>
  </si>
  <si>
    <t>2009/10</t>
  </si>
  <si>
    <t>Balance (*)</t>
  </si>
  <si>
    <t>Received (+)</t>
  </si>
  <si>
    <t>Expended (#)</t>
  </si>
  <si>
    <r>
      <t>(*)</t>
    </r>
    <r>
      <rPr>
        <sz val="10"/>
        <rFont val="Arial"/>
        <family val="2"/>
      </rPr>
      <t xml:space="preserve"> - Grants/contributions recognised as revenue in a previous reporting period which were not expended at the close of the previous reporting period.</t>
    </r>
  </si>
  <si>
    <t xml:space="preserve">       by the contributor.</t>
  </si>
  <si>
    <r>
      <t>(+)</t>
    </r>
    <r>
      <rPr>
        <sz val="10"/>
        <rFont val="Arial"/>
        <family val="2"/>
      </rPr>
      <t xml:space="preserve"> - New grants/contributions which were recognised as revenues during the reporting period and which had not yet been fully expended in the manner specified</t>
    </r>
  </si>
  <si>
    <t xml:space="preserve">       expended in the current reporting period in the manner specified by the contributor.</t>
  </si>
  <si>
    <r>
      <t>(#)</t>
    </r>
    <r>
      <rPr>
        <sz val="10"/>
        <rFont val="Arial"/>
        <family val="2"/>
      </rPr>
      <t xml:space="preserve"> - Grants/contributions which had been recognised as revenues in a previous reporting period or received in the current reporting period and which were</t>
    </r>
  </si>
  <si>
    <t>NOTES TO THE STATEMENT OF CASH FLOWS</t>
  </si>
  <si>
    <t>LOCAL GOVERNMENT (FINANCIAL MANAGEMENT) REGULATIONS 1996</t>
  </si>
  <si>
    <t xml:space="preserve">  </t>
  </si>
  <si>
    <t>__________________________</t>
  </si>
  <si>
    <t>Chief Executive Officer</t>
  </si>
  <si>
    <t>NOTE</t>
  </si>
  <si>
    <t>$</t>
  </si>
  <si>
    <t>Budget</t>
  </si>
  <si>
    <t>Governance</t>
  </si>
  <si>
    <t>General Purpose Funding</t>
  </si>
  <si>
    <t>Law, Order, Public Safety</t>
  </si>
  <si>
    <t>Health</t>
  </si>
  <si>
    <t>Education and Welfare</t>
  </si>
  <si>
    <t>Housing</t>
  </si>
  <si>
    <t>Community Amenities</t>
  </si>
  <si>
    <t>Recreation and Culture</t>
  </si>
  <si>
    <t>Transport</t>
  </si>
  <si>
    <t>Economic Services</t>
  </si>
  <si>
    <t>Other Property and Services</t>
  </si>
  <si>
    <t>Recreation &amp; Culture</t>
  </si>
  <si>
    <t>This statement is to be read in conjunction with the accompanying notes.</t>
  </si>
  <si>
    <t>CURRENT ASSETS</t>
  </si>
  <si>
    <t>Land Held for Resale</t>
  </si>
  <si>
    <t>TOTAL CURRENT ASSETS</t>
  </si>
  <si>
    <t>CURRENT LIABILITIES</t>
  </si>
  <si>
    <t>TOTAL CURRENT LIABILITIES</t>
  </si>
  <si>
    <t>Movement in Employee Benefit Provisions</t>
  </si>
  <si>
    <t>Depreciation and Amortisation on Assets</t>
  </si>
  <si>
    <t>Amount Required to be Raised from Rates</t>
  </si>
  <si>
    <t>(d)</t>
  </si>
  <si>
    <t>(e)</t>
  </si>
  <si>
    <t>Initial Recognition</t>
  </si>
  <si>
    <t>Revaluation</t>
  </si>
  <si>
    <t>different from fair value.  For infrastructure and other asset classes where no active market exists, fair</t>
  </si>
  <si>
    <t>value is determined to be the current replacement cost of an asset less, where applicable, accumulated</t>
  </si>
  <si>
    <t>Land under Roads</t>
  </si>
  <si>
    <t>NON-CURRENT ASSETS</t>
  </si>
  <si>
    <t>Property, Plant and Equipment</t>
  </si>
  <si>
    <t>Infrastructure</t>
  </si>
  <si>
    <t>TOTAL NON-CURRENT ASSETS</t>
  </si>
  <si>
    <t>NON-CURRENT LIABILITIES</t>
  </si>
  <si>
    <t>TOTAL NON-CURRENT LIABILITIES</t>
  </si>
  <si>
    <t>NET ASSETS</t>
  </si>
  <si>
    <t>EQUITY</t>
  </si>
  <si>
    <t>TOTAL EQUITY</t>
  </si>
  <si>
    <t>STATEMENT OF CHANGES IN EQUITY</t>
  </si>
  <si>
    <t>Cash Flows From Operating Activities</t>
  </si>
  <si>
    <t>Receipts</t>
  </si>
  <si>
    <t>Rates</t>
  </si>
  <si>
    <t>Fees and Charges</t>
  </si>
  <si>
    <t>Interest Earnings</t>
  </si>
  <si>
    <t>Payments</t>
  </si>
  <si>
    <t>Employee Costs</t>
  </si>
  <si>
    <t>Materials and Contracts</t>
  </si>
  <si>
    <t>Interest</t>
  </si>
  <si>
    <t>Net Cash Provided By (Used In)</t>
  </si>
  <si>
    <t>Operating Activities</t>
  </si>
  <si>
    <t>Cash Flows from Investing Activities</t>
  </si>
  <si>
    <t xml:space="preserve">Payments for Purchase of </t>
  </si>
  <si>
    <t xml:space="preserve">  Property, Plant &amp; Equipment</t>
  </si>
  <si>
    <t>Payments for Construction of</t>
  </si>
  <si>
    <t xml:space="preserve">  Infrastructure</t>
  </si>
  <si>
    <t xml:space="preserve">  the Development of Assets</t>
  </si>
  <si>
    <t>Investing Activities</t>
  </si>
  <si>
    <t>Cash Flows from Financing Activities</t>
  </si>
  <si>
    <t>Proceeds from Self Supporting Loans</t>
  </si>
  <si>
    <t>Financing Activities</t>
  </si>
  <si>
    <t>Net Increase (Decrease) in Cash Held</t>
  </si>
  <si>
    <t>NOTES TO AND FORMING PART OF THE FINANCIAL REPORT</t>
  </si>
  <si>
    <t xml:space="preserve">1. </t>
  </si>
  <si>
    <t>SIGNIFICANT ACCOUNTING POLICIES</t>
  </si>
  <si>
    <t>The significant accounting policies which have been adopted in the preparation of this financial</t>
  </si>
  <si>
    <t>report are:</t>
  </si>
  <si>
    <t xml:space="preserve">(a) </t>
  </si>
  <si>
    <t xml:space="preserve">(b) </t>
  </si>
  <si>
    <t>The Local Government Reporting Entity</t>
  </si>
  <si>
    <t>All Funds through which the Council controls resources to carry on its functions have been</t>
  </si>
  <si>
    <t>included in the financial statements forming part of this financial report.</t>
  </si>
  <si>
    <t>In the process of reporting on the local government as a single unit, all transactions and balances</t>
  </si>
  <si>
    <t>between those funds (for example, loans and transfers between Funds) have been eliminated.</t>
  </si>
  <si>
    <t xml:space="preserve">(c) </t>
  </si>
  <si>
    <t xml:space="preserve">(d) </t>
  </si>
  <si>
    <t>Land purchased for development and/or resale is valued at the lower of cost and net realisable</t>
  </si>
  <si>
    <t>SIGNIFICANT ACCOUNTING POLICIES (Continued)</t>
  </si>
  <si>
    <t>Depreciation of Non-Current Assets</t>
  </si>
  <si>
    <t>Depreciation is recognised on a straight-line basis, using rates which are reviewed each reporting</t>
  </si>
  <si>
    <t>period.  Major depreciation periods are:</t>
  </si>
  <si>
    <t>Buildings</t>
  </si>
  <si>
    <t>Furniture and Equipment</t>
  </si>
  <si>
    <t>Plant and Equipment</t>
  </si>
  <si>
    <t>40 years</t>
  </si>
  <si>
    <t xml:space="preserve">(f) </t>
  </si>
  <si>
    <t xml:space="preserve">(g) </t>
  </si>
  <si>
    <t>Investments</t>
  </si>
  <si>
    <t xml:space="preserve">(h) </t>
  </si>
  <si>
    <t>leave, annual leave, wages and salaries and are calculated as follows:</t>
  </si>
  <si>
    <t>(i)</t>
  </si>
  <si>
    <t>(ii)</t>
  </si>
  <si>
    <t>Rates, Grants, Donations and Other Contributions</t>
  </si>
  <si>
    <t>Rates, grants, donations and other contributions are recognised as revenues when the local</t>
  </si>
  <si>
    <t>government obtains control over the assets comprising the contributions.  Control over assets</t>
  </si>
  <si>
    <t>acquired from rates is obtained at the commencement of the rating period or, where earlier, upon</t>
  </si>
  <si>
    <t>receipt of the rates.</t>
  </si>
  <si>
    <t>Budget Comparative Figures</t>
  </si>
  <si>
    <t>Unless otherwise stated, the budget comparative figures shown in this annual financial report relate to</t>
  </si>
  <si>
    <t>the original budget estimate for the relevant item of disclosure.</t>
  </si>
  <si>
    <t xml:space="preserve">(x) </t>
  </si>
  <si>
    <t>(Continued)</t>
  </si>
  <si>
    <t>Untied Cash to Unpaid Trade Creditors Ratio</t>
  </si>
  <si>
    <t>current liabilities minus liabilities associated</t>
  </si>
  <si>
    <t>untied cash</t>
  </si>
  <si>
    <t>unpaid trade creditors</t>
  </si>
  <si>
    <t>total liabilities</t>
  </si>
  <si>
    <t>total assets</t>
  </si>
  <si>
    <t>debt service cost</t>
  </si>
  <si>
    <t>available operating revenue</t>
  </si>
  <si>
    <t>gross debt</t>
  </si>
  <si>
    <t>total revenue</t>
  </si>
  <si>
    <t>economically realisable assets</t>
  </si>
  <si>
    <t>net rate revenue</t>
  </si>
  <si>
    <t>operating revenue</t>
  </si>
  <si>
    <t>rates outstanding</t>
  </si>
  <si>
    <t>rates collectable</t>
  </si>
  <si>
    <t>Operating Grants, Subsidies and Contributions</t>
  </si>
  <si>
    <t>Non-Operating Grants, Subsidies and Contributions</t>
  </si>
  <si>
    <t>Where contributions recognised as revenues during the reporting period were obtained on the</t>
  </si>
  <si>
    <t>condition that they be expended in a particular manner or used over a particular period, and those</t>
  </si>
  <si>
    <t>conditions were undischarged as at the reporting date, the nature of and amounts pertaining to</t>
  </si>
  <si>
    <t>of contributions recognised as revenues in a previous reporting period which were obtained in</t>
  </si>
  <si>
    <t>respect of the local government's operation for the current reporting period.</t>
  </si>
  <si>
    <t xml:space="preserve">(k) </t>
  </si>
  <si>
    <t>Superannuation</t>
  </si>
  <si>
    <t xml:space="preserve">(l) </t>
  </si>
  <si>
    <t xml:space="preserve">(m) </t>
  </si>
  <si>
    <t xml:space="preserve">(n) </t>
  </si>
  <si>
    <t xml:space="preserve">(o) </t>
  </si>
  <si>
    <t>Rounding Off Figures</t>
  </si>
  <si>
    <t>All figures shown in this annual financial report, other than a rate in the dollar, are rounded to the</t>
  </si>
  <si>
    <t>nearest dollar.</t>
  </si>
  <si>
    <t>Comparative Figures</t>
  </si>
  <si>
    <t>Where required, comparative figures have been adjusted to conform with changes in presentation</t>
  </si>
  <si>
    <t>for the current financial year.</t>
  </si>
  <si>
    <t>Auditors Remuneration</t>
  </si>
  <si>
    <t>- Audit</t>
  </si>
  <si>
    <t>- Other Services</t>
  </si>
  <si>
    <t>Depreciation</t>
  </si>
  <si>
    <t>Roads</t>
  </si>
  <si>
    <t>Footpaths</t>
  </si>
  <si>
    <t>Drainage</t>
  </si>
  <si>
    <t>- Reserve Funds</t>
  </si>
  <si>
    <t>- Other Funds</t>
  </si>
  <si>
    <t>Other Revenue</t>
  </si>
  <si>
    <t>GOVERNANCE</t>
  </si>
  <si>
    <t>GENERAL PURPOSE FUNDING</t>
  </si>
  <si>
    <t>LAW, ORDER, PUBLIC SAFETY</t>
  </si>
  <si>
    <t>HEALTH</t>
  </si>
  <si>
    <t>EDUCATION AND WELFARE</t>
  </si>
  <si>
    <t>HOUSING</t>
  </si>
  <si>
    <t>COMMUNITY AMENITIES</t>
  </si>
  <si>
    <t>RECREATION AND CULTURE</t>
  </si>
  <si>
    <t>TRANSPORT</t>
  </si>
  <si>
    <t xml:space="preserve"> used for the Development of Assets</t>
  </si>
  <si>
    <t>Carrying</t>
  </si>
  <si>
    <t>Depreciation on Non-Current Assets</t>
  </si>
  <si>
    <t>Insurance Expenses</t>
  </si>
  <si>
    <t>Loss on Asset Disposal</t>
  </si>
  <si>
    <t>Interest  expenses</t>
  </si>
  <si>
    <t>Operating Grants, Subsidies and</t>
  </si>
  <si>
    <t xml:space="preserve"> Contributions</t>
  </si>
  <si>
    <t>Non-Operating Grants, Subsidies and</t>
  </si>
  <si>
    <t>Utility Charges</t>
  </si>
  <si>
    <t xml:space="preserve">3. </t>
  </si>
  <si>
    <t>Unrestricted</t>
  </si>
  <si>
    <t>Restricted</t>
  </si>
  <si>
    <t>The following restrictions have been imposed by</t>
  </si>
  <si>
    <t>regulations or other externally imposed requirements:</t>
  </si>
  <si>
    <t>Leave Reserve</t>
  </si>
  <si>
    <t>Plant Reserve</t>
  </si>
  <si>
    <t>Unspent Grants</t>
  </si>
  <si>
    <t xml:space="preserve">4. </t>
  </si>
  <si>
    <t>Current</t>
  </si>
  <si>
    <t>Rates Outstanding</t>
  </si>
  <si>
    <t>Sundry Debtors</t>
  </si>
  <si>
    <t>Loans - Clubs/Institutions</t>
  </si>
  <si>
    <t>Non-Current</t>
  </si>
  <si>
    <t>Rates Outstanding - Pensioners</t>
  </si>
  <si>
    <t xml:space="preserve">5. </t>
  </si>
  <si>
    <t xml:space="preserve">7. </t>
  </si>
  <si>
    <t>PROPERTY, PLANT AND EQUIPMENT</t>
  </si>
  <si>
    <t>Land and Buildings - Cost</t>
  </si>
  <si>
    <t>Less Accumulated Depreciation</t>
  </si>
  <si>
    <t>Furniture and Equipment - Cost</t>
  </si>
  <si>
    <t>Plant and Equipment - Cost</t>
  </si>
  <si>
    <t xml:space="preserve">8. </t>
  </si>
  <si>
    <t>INFRASTRUCTURE</t>
  </si>
  <si>
    <t xml:space="preserve">9. </t>
  </si>
  <si>
    <t>Sundry Creditors</t>
  </si>
  <si>
    <t>Provision for Annual Leave</t>
  </si>
  <si>
    <t>Provision for Long Service Leave</t>
  </si>
  <si>
    <t xml:space="preserve">10. </t>
  </si>
  <si>
    <t>Loans</t>
  </si>
  <si>
    <t>Opening Balance</t>
  </si>
  <si>
    <t>Amount Set Aside / Transfer to Reserve</t>
  </si>
  <si>
    <t>Amount Used / Transfer from Reserve</t>
  </si>
  <si>
    <t>Rate Setting Statement</t>
  </si>
  <si>
    <t>In accordance with council resolutions in relation to each reserve account, the purpose for which</t>
  </si>
  <si>
    <t xml:space="preserve">  - to be used to fund annual and long service leave requirements</t>
  </si>
  <si>
    <t xml:space="preserve">  - to be used for the purchase of major plant</t>
  </si>
  <si>
    <t>The Leave and Plant Reserves are not expected to be used within a set period as further transfers</t>
  </si>
  <si>
    <t>to the reserve accounts are expected as funds are utilised.</t>
  </si>
  <si>
    <t>Reconciliation of Cash</t>
  </si>
  <si>
    <t>Reconciliation of Net Cash Provided By</t>
  </si>
  <si>
    <t>(Increase)/Decrease in Receivables</t>
  </si>
  <si>
    <t>(Profit)/Loss on Sale of Asset</t>
  </si>
  <si>
    <t>Increase/(Decrease) in Employee Provisions</t>
  </si>
  <si>
    <t>Grants/Contributions for</t>
  </si>
  <si>
    <t>Net Cash from Operating Activities</t>
  </si>
  <si>
    <t>Credit Standby Arrangements</t>
  </si>
  <si>
    <t>Bank Overdraft limit</t>
  </si>
  <si>
    <t xml:space="preserve">Total Amount of Credit Unused </t>
  </si>
  <si>
    <t>Loan Facilities</t>
  </si>
  <si>
    <t>Total Facilities in Use at Balance Date</t>
  </si>
  <si>
    <t xml:space="preserve">13. </t>
  </si>
  <si>
    <t>CAPITAL AND LEASING COMMITMENTS</t>
  </si>
  <si>
    <t>Payable:</t>
  </si>
  <si>
    <t>- not later than one year</t>
  </si>
  <si>
    <t>- later than five years</t>
  </si>
  <si>
    <t>Operating Lease Commitments</t>
  </si>
  <si>
    <t>Capital Expenditure Commitments</t>
  </si>
  <si>
    <t>Contracted for:</t>
  </si>
  <si>
    <t xml:space="preserve">14. </t>
  </si>
  <si>
    <t>CONTINGENT LIABILITIES</t>
  </si>
  <si>
    <t xml:space="preserve">15. </t>
  </si>
  <si>
    <r>
      <t xml:space="preserve">Impact of a 1% </t>
    </r>
    <r>
      <rPr>
        <b/>
        <sz val="10"/>
        <rFont val="Arial"/>
        <family val="2"/>
      </rPr>
      <t>(*)</t>
    </r>
    <r>
      <rPr>
        <sz val="10"/>
        <rFont val="Arial"/>
        <family val="2"/>
      </rPr>
      <t xml:space="preserve"> movement in interest rates on cash</t>
    </r>
  </si>
  <si>
    <t xml:space="preserve">16. </t>
  </si>
  <si>
    <t>TOTAL ASSETS CLASSIFIED BY FUNCTION AND ACTIVITY</t>
  </si>
  <si>
    <t>Unallocated</t>
  </si>
  <si>
    <t xml:space="preserve">17. </t>
  </si>
  <si>
    <t>FINANCIAL RATIOS</t>
  </si>
  <si>
    <t>Current Ratio</t>
  </si>
  <si>
    <t>Debt Ratio</t>
  </si>
  <si>
    <t>Debt Service Ratio</t>
  </si>
  <si>
    <t>Basis of Preparation</t>
  </si>
  <si>
    <t>Critical Accounting Estimates</t>
  </si>
  <si>
    <t>General</t>
  </si>
  <si>
    <t>embodied in those assets.</t>
  </si>
  <si>
    <t>over their useful lives in a manner which reflects the consumption of the future economic benefits</t>
  </si>
  <si>
    <t>All non-current assets having a limited useful life are separately and systematically depreciated</t>
  </si>
  <si>
    <t>Impairment</t>
  </si>
  <si>
    <t>Where such an indication exists, an estimate of the recoverable amount of the asset is made</t>
  </si>
  <si>
    <t xml:space="preserve">(r) </t>
  </si>
  <si>
    <t>Wages, Salaries, Annual Leave and Long Service Leave (Short-term Benefits)</t>
  </si>
  <si>
    <t>The provision for employees’ benefits to wages, salaries, annual leave and long service leave</t>
  </si>
  <si>
    <t>Proceeds from Sale of Plant &amp; Equipment</t>
  </si>
  <si>
    <t>Movement in Deferred Pensioner Rates (Non-Current)</t>
  </si>
  <si>
    <t>been calculated at nominal amounts based on remuneration rates the Council expects to pay</t>
  </si>
  <si>
    <t>and includes related on-costs.</t>
  </si>
  <si>
    <t>those undischarged conditions are disclosed in Note 2(c).  That note also discloses the amount</t>
  </si>
  <si>
    <t>Fair Value</t>
  </si>
  <si>
    <t>CASH AND CASH EQUIVALENTS</t>
  </si>
  <si>
    <t>TRADE AND OTHER RECEIVABLES</t>
  </si>
  <si>
    <t>TRADE AND OTHER PAYABLES</t>
  </si>
  <si>
    <t>LONG-TERM BORROWINGS</t>
  </si>
  <si>
    <t>Undrawn Borrowing Facilities</t>
  </si>
  <si>
    <t>RATE SETTING STATEMENT</t>
  </si>
  <si>
    <t>Rate Coverage Ratio</t>
  </si>
  <si>
    <t>Outstanding Rates Ratio</t>
  </si>
  <si>
    <t>with restricted assets</t>
  </si>
  <si>
    <t xml:space="preserve">18. </t>
  </si>
  <si>
    <t>TRUST FUNDS</t>
  </si>
  <si>
    <t>the financial statements are as follows:</t>
  </si>
  <si>
    <t>Balance</t>
  </si>
  <si>
    <t>Amounts</t>
  </si>
  <si>
    <t>Received</t>
  </si>
  <si>
    <t>Paid</t>
  </si>
  <si>
    <t xml:space="preserve">19. </t>
  </si>
  <si>
    <t>The following assets were disposed of during the year.</t>
  </si>
  <si>
    <t xml:space="preserve"> </t>
  </si>
  <si>
    <t>Net Book Value</t>
  </si>
  <si>
    <t>Sale Price</t>
  </si>
  <si>
    <t>Profit (Loss)</t>
  </si>
  <si>
    <t>Actual</t>
  </si>
  <si>
    <t xml:space="preserve">20. </t>
  </si>
  <si>
    <t xml:space="preserve">21. </t>
  </si>
  <si>
    <t>INFORMATION ON BORROWINGS</t>
  </si>
  <si>
    <t>Principal</t>
  </si>
  <si>
    <t>New</t>
  </si>
  <si>
    <t>Repayments</t>
  </si>
  <si>
    <t>Particulars</t>
  </si>
  <si>
    <t xml:space="preserve">  (*) Self supporting loan financed by payments from third parties.</t>
  </si>
  <si>
    <t>Total</t>
  </si>
  <si>
    <t>Rate</t>
  </si>
  <si>
    <t>INFORMATION ON BORROWINGS (Continued)</t>
  </si>
  <si>
    <t>BY PROGRAM</t>
  </si>
  <si>
    <t>BY NATURE OR TYPE</t>
  </si>
  <si>
    <t>Interest Expenses</t>
  </si>
  <si>
    <t>Other Expenditure</t>
  </si>
  <si>
    <t>Profit on Asset Disposals</t>
  </si>
  <si>
    <t>2(a)</t>
  </si>
  <si>
    <t>Cash and Cash Equivalents</t>
  </si>
  <si>
    <t>Trade and Other Receivables</t>
  </si>
  <si>
    <t>Other Receivables</t>
  </si>
  <si>
    <t>Trade and Other Payables</t>
  </si>
  <si>
    <t>Long Term Borrowings</t>
  </si>
  <si>
    <t>EXPENSES</t>
  </si>
  <si>
    <t>Adjustments for Cash Budget Requirements:</t>
  </si>
  <si>
    <t>Non-Cash Expenditure and Revenue</t>
  </si>
  <si>
    <t>(Profit)/Loss on Asset Disposals</t>
  </si>
  <si>
    <t>Movement in Accrued Interest</t>
  </si>
  <si>
    <t>Capital Expenditure and Revenue</t>
  </si>
  <si>
    <t>Purchase Land and Buildings</t>
  </si>
  <si>
    <t>Purchase Infrastructure Assets - Roads</t>
  </si>
  <si>
    <t>Purchase Plant and Equipment</t>
  </si>
  <si>
    <t>Purchase Furniture and Equipment</t>
  </si>
  <si>
    <t>Proceeds from Disposal of Assets</t>
  </si>
  <si>
    <t>Self-Supporting Loan Principal Income</t>
  </si>
  <si>
    <t>Transfers to Reserves (Restricted Assets)</t>
  </si>
  <si>
    <t>Transfers from Reserves (Restricted Assets)</t>
  </si>
  <si>
    <t xml:space="preserve">ADD </t>
  </si>
  <si>
    <t>Estimated Surplus/(Deficit) July 1 B/Fwd</t>
  </si>
  <si>
    <t xml:space="preserve">LESS </t>
  </si>
  <si>
    <t>Estimated Surplus/(Deficit) June 30 C/Fwd</t>
  </si>
  <si>
    <t>Movement in Accrued Salaries and Wages</t>
  </si>
  <si>
    <t>Overdraft</t>
  </si>
  <si>
    <t xml:space="preserve">22. </t>
  </si>
  <si>
    <t>Rate in</t>
  </si>
  <si>
    <t>Number</t>
  </si>
  <si>
    <t>Rateable</t>
  </si>
  <si>
    <t>Interim</t>
  </si>
  <si>
    <t>Back</t>
  </si>
  <si>
    <t>of</t>
  </si>
  <si>
    <t>Value</t>
  </si>
  <si>
    <t>Revenue</t>
  </si>
  <si>
    <t>RATE TYPE</t>
  </si>
  <si>
    <t>Properties</t>
  </si>
  <si>
    <t>FINANCIAL RISK MANAGEMENT (Continued)</t>
  </si>
  <si>
    <t>(c)</t>
  </si>
  <si>
    <t>Borrowings (Continued)</t>
  </si>
  <si>
    <t>Borrowings</t>
  </si>
  <si>
    <t>FINANCIAL RISK MANAGEMENT</t>
  </si>
  <si>
    <t>Carrying Value</t>
  </si>
  <si>
    <t>Financial Assets</t>
  </si>
  <si>
    <t>Financial Liabilities</t>
  </si>
  <si>
    <t>Cash and cash equivalents</t>
  </si>
  <si>
    <t>Receivables</t>
  </si>
  <si>
    <t>Payables</t>
  </si>
  <si>
    <t>(a)</t>
  </si>
  <si>
    <t xml:space="preserve"> - Equity</t>
  </si>
  <si>
    <t>and investments:</t>
  </si>
  <si>
    <t>(b)</t>
  </si>
  <si>
    <t>Percentage of Rates and Annual Charges</t>
  </si>
  <si>
    <t xml:space="preserve"> - Overdue</t>
  </si>
  <si>
    <t xml:space="preserve"> - Current</t>
  </si>
  <si>
    <t>Percentage of Other Receivables</t>
  </si>
  <si>
    <t>Due</t>
  </si>
  <si>
    <t>within</t>
  </si>
  <si>
    <t>1 year</t>
  </si>
  <si>
    <t>between</t>
  </si>
  <si>
    <t>1 &amp; 5 years</t>
  </si>
  <si>
    <t>after</t>
  </si>
  <si>
    <t>5 years</t>
  </si>
  <si>
    <t>contractual</t>
  </si>
  <si>
    <t>cash flows</t>
  </si>
  <si>
    <t>values</t>
  </si>
  <si>
    <t>Land held for resale is classified as current except where it is held as non-current based on Council's intention</t>
  </si>
  <si>
    <t>to release for sale.</t>
  </si>
  <si>
    <t>Estimation of Fair Value</t>
  </si>
  <si>
    <t>For non-cash generating assets such as roads, drains, public buildings and the like, value in use is</t>
  </si>
  <si>
    <t>represented by the depreciated replacement cost of the asset.</t>
  </si>
  <si>
    <t>Long Service Leave (Long-term Benefits)</t>
  </si>
  <si>
    <t xml:space="preserve">(t) </t>
  </si>
  <si>
    <t xml:space="preserve">(u) </t>
  </si>
  <si>
    <t>Current and Non-Current Classification</t>
  </si>
  <si>
    <t xml:space="preserve">2. </t>
  </si>
  <si>
    <t>Statement of Objective</t>
  </si>
  <si>
    <t>Issued</t>
  </si>
  <si>
    <t>Applicable (*)</t>
  </si>
  <si>
    <t>Impact</t>
  </si>
  <si>
    <t xml:space="preserve">(ii) </t>
  </si>
  <si>
    <t>Title and Topic</t>
  </si>
  <si>
    <t>(v)</t>
  </si>
  <si>
    <t>(vi)</t>
  </si>
  <si>
    <t>Notes:</t>
  </si>
  <si>
    <t>Differential General Rate</t>
  </si>
  <si>
    <t xml:space="preserve">            Sub-Totals</t>
  </si>
  <si>
    <t>Minimum</t>
  </si>
  <si>
    <t>Minimum Rates</t>
  </si>
  <si>
    <t xml:space="preserve">            Totals</t>
  </si>
  <si>
    <t xml:space="preserve">23. </t>
  </si>
  <si>
    <t>Charge</t>
  </si>
  <si>
    <t>DISCOUNTS, INCENTIVES, CONCESSIONS, &amp; WRITE-OFFS</t>
  </si>
  <si>
    <t>FOR THE YEAR ENDED 30TH JUNE 2011</t>
  </si>
  <si>
    <t>2011</t>
  </si>
  <si>
    <t>and liabilities.</t>
  </si>
  <si>
    <t>are assessed at each reporting date to determine whether there is any indication they may be impaired.</t>
  </si>
  <si>
    <t>Movement in the carrying amounts of each class of property, plant and equipment between the beginning and the end</t>
  </si>
  <si>
    <t>of the current financial year.</t>
  </si>
  <si>
    <t>Balance as at the beginning</t>
  </si>
  <si>
    <t>of the year</t>
  </si>
  <si>
    <t>Carrying amount at the</t>
  </si>
  <si>
    <t>end of year</t>
  </si>
  <si>
    <t>Movement in the carrying amounts of each class of infrastructure between the beginning and the end</t>
  </si>
  <si>
    <t>Balance at the beginning</t>
  </si>
  <si>
    <t>All of the reserve accounts are supported by money held in financial institutions and match the</t>
  </si>
  <si>
    <t>amounts shown as restricted cash of this financial report.</t>
  </si>
  <si>
    <t>the funds are set aside are as follows:</t>
  </si>
  <si>
    <t>For the purposes of the statement of cash flows, cash includes cash and cash equivalents,</t>
  </si>
  <si>
    <t>current assets minus restricted assets</t>
  </si>
  <si>
    <t>Repayments - Debentures</t>
  </si>
  <si>
    <t>SPECIFIED AREA RATE - 2010/11 FINANCIAL YEAR</t>
  </si>
  <si>
    <t>Comprehensive Income:</t>
  </si>
  <si>
    <t xml:space="preserve"> - Statement of Comprehensive Income</t>
  </si>
  <si>
    <r>
      <t xml:space="preserve">Impact of a 10% </t>
    </r>
    <r>
      <rPr>
        <b/>
        <sz val="10"/>
        <rFont val="Arial"/>
        <family val="2"/>
      </rPr>
      <t>(*)</t>
    </r>
    <r>
      <rPr>
        <sz val="10"/>
        <rFont val="Arial"/>
        <family val="2"/>
      </rPr>
      <t xml:space="preserve"> movement in interest rates on cash</t>
    </r>
  </si>
  <si>
    <t>AS AT 30TH JUNE 2011</t>
  </si>
  <si>
    <t>Balance as at 30 June 2011</t>
  </si>
  <si>
    <t>2010/11</t>
  </si>
  <si>
    <t>DISPOSALS OF ASSETS - 2010/11 FINANCIAL YEAR</t>
  </si>
  <si>
    <t>New Debentures - 2010/11</t>
  </si>
  <si>
    <t>RATING INFORMATION - 2010/11 FINANCIAL YEAR</t>
  </si>
  <si>
    <t>SERVICE CHARGES - 2010/11 FINANCIAL YEAR</t>
  </si>
  <si>
    <t>- 2010/11 FINANCIAL YEAR</t>
  </si>
  <si>
    <t>INTEREST CHARGES AND INSTALMENTS - 2010/11 FINANCIAL YEAR</t>
  </si>
  <si>
    <t>Grants, subsidies and contributions are included as operating revenues in the Statement of</t>
  </si>
  <si>
    <t>Council did not participate in any trading undertakings or major trading undertakings during the 2010/11</t>
  </si>
  <si>
    <t>Year Ended 30 June 2011</t>
  </si>
  <si>
    <t>Net Operating Result Excluding Rates</t>
  </si>
  <si>
    <t>The report has also been prepared on the accrual basis and is based on historical costs, modified, where</t>
  </si>
  <si>
    <t>applicable, by the measurement at fair value of the selected non-current assets, financial assets</t>
  </si>
  <si>
    <t>of any GST recoverable.  Receivables and payables in the statement of financial position are stated</t>
  </si>
  <si>
    <t>Bank overdrafts are shown as short term borrowings in current liabilities on the statement of financial position.</t>
  </si>
  <si>
    <t>Collectibility of trade and other receivables is reviewed on an ongoing basis.  Debts that are known to be uncollectible are written off when identified.  An allowance for doubtful debts is raised when there is objective evidence that they will not be collectible.</t>
  </si>
  <si>
    <t>Inventories are measured at the lower of cost and net realisable value.</t>
  </si>
  <si>
    <t>Net realisable value is the estimated selling price in the ordinary course of business less the estimated costs of completion and the estimated costs necessary to make the sale.</t>
  </si>
  <si>
    <t>value.  Cost includes the cost of acquisition, development, borrowing costs and holding costs</t>
  </si>
  <si>
    <t>until Finance costs and holding charges incurred after development is completed are expensed.</t>
  </si>
  <si>
    <t>Revenue arising from the sale of property is recognised in the statement of comprehensive income</t>
  </si>
  <si>
    <t>as at the time of signing an unconditional contract of sale.</t>
  </si>
  <si>
    <t>Each class of fixed assets is carried at cost or fair value as indicated less, where applicable, any accumulated depreciation or impairment losses.</t>
  </si>
  <si>
    <t>All assets are initially recognised at cost.  Cost is determined as the fair value of the assets given as consideration plus costs incidental to the acquisition.  For assets acquired at no cost or for nominal consideration, cost is determined as fair value at the date of acquisition.  The cost of non-current assets constructed by the Council includes the cost of all materials used in construction, direct labour on the project and an appropriate proportion of variable and fixed overhead.</t>
  </si>
  <si>
    <t>Certain asset classes may be revalued on a regular basis such that the carying values are not materially</t>
  </si>
  <si>
    <t>depreciation calculated on the basis of such cost to reflect the already consumed or expired future</t>
  </si>
  <si>
    <t>economic benefits of the asset.</t>
  </si>
  <si>
    <t>Increases in the carrying amount arising on revaluation of assets are credited to a revaluation surplus in equity.  Decreases that offset previous increases in the same asset are charged against fair value reserves directly in equity; all other decreases are charged to the statement of comprehensive income.</t>
  </si>
  <si>
    <t>Any accumulated depreciation at the date of revaluation is eliminated against the gross carrying amount of the asset and the net amount is restated to the revalued amount of the asset.</t>
  </si>
  <si>
    <t>Those assets carried at a revalued amount, being their fair value at the date of revaluation less any</t>
  </si>
  <si>
    <t>subsequent accumulated depreciation and accumulated impairment losses, are to be revalued with</t>
  </si>
  <si>
    <t>sufficient regularity to ensure the carrying amount does not differ materially from that determined using</t>
  </si>
  <si>
    <t>fair value at reporting date.</t>
  </si>
  <si>
    <t>Fixed Assets (Continued)</t>
  </si>
  <si>
    <t>Assets are depreciated from the date of acquisition or, in respect of internally constructed assets,</t>
  </si>
  <si>
    <t>from the time the asset is completed and held ready for use.</t>
  </si>
  <si>
    <t>The assets residual values and useful lives are reviewed, and adjusted if appropriate, at the end of each reporting period.</t>
  </si>
  <si>
    <t>Financial Instruments</t>
  </si>
  <si>
    <t>Depreciation of Non-Current Assets (Continued)</t>
  </si>
  <si>
    <t>An asset's carrying amount is written down immediately to its recoverable amount if the asset's carrying amount is greater than its estimated recoverable amount.</t>
  </si>
  <si>
    <t>Gains and losses on disposals are determined by comparing proceeds with with the carrying amount.  These gains and losses are included in the statement of comprehensive income.  When revalued assets are sold, amounts included in the revaluation surplus relating to that asset are transferred to retained earnings.</t>
  </si>
  <si>
    <t>Initial Recognition and Measurement</t>
  </si>
  <si>
    <t>Financial assets and financial liabilities are recognised when the Council becomes a party to the contractual provisions to the instrument.  For financial assets, this is equivalent to the date that the Council commits itself to either the purchase or sale of the asset (ie trade date accounting is adopted).</t>
  </si>
  <si>
    <t>Financial instruments are initially measured at fair value plus transaction costs, except where the instrument is classified 'at fair value through profit or loss', in which case transaction costs are expensed to profit or loss immediately.</t>
  </si>
  <si>
    <t>Classification and Subsequent Measurement</t>
  </si>
  <si>
    <t>Financial instruments are subsequently measured at fair value, amortised cost using the effective interest rate method or at cost.</t>
  </si>
  <si>
    <t>Fair value represents the amount for which an asset could be exchanged or a liability settled, between knowledgeable, willing parties.  Where available, quoted prices in an active market are used to determine fair value.  In other circumstances, valuation techniques are adopted.</t>
  </si>
  <si>
    <t>Amortised cost is calculated as:</t>
  </si>
  <si>
    <r>
      <t xml:space="preserve">(a)  </t>
    </r>
    <r>
      <rPr>
        <sz val="10"/>
        <rFont val="Arial"/>
        <family val="2"/>
      </rPr>
      <t>the amount in which the financial asset or financial liability is measured at initial recognition;</t>
    </r>
  </si>
  <si>
    <r>
      <rPr>
        <i/>
        <sz val="10"/>
        <rFont val="Arial"/>
        <family val="2"/>
      </rPr>
      <t xml:space="preserve">(b) </t>
    </r>
    <r>
      <rPr>
        <sz val="10"/>
        <rFont val="Arial"/>
        <family val="2"/>
      </rPr>
      <t>less principal repayments;</t>
    </r>
  </si>
  <si>
    <r>
      <rPr>
        <i/>
        <sz val="10"/>
        <rFont val="Arial"/>
        <family val="2"/>
      </rPr>
      <t xml:space="preserve">(c)  </t>
    </r>
    <r>
      <rPr>
        <sz val="10"/>
        <rFont val="Arial"/>
        <family val="2"/>
      </rPr>
      <t>plus or minus the cumulative amortisation of the difference, if any, between the amount initially recognised and the maturity amount calculated using the effective interest rate method; and</t>
    </r>
  </si>
  <si>
    <r>
      <rPr>
        <i/>
        <sz val="10"/>
        <rFont val="Arial"/>
        <family val="2"/>
      </rPr>
      <t xml:space="preserve">(b) </t>
    </r>
    <r>
      <rPr>
        <sz val="10"/>
        <rFont val="Arial"/>
        <family val="2"/>
      </rPr>
      <t>less any reduction for impairment.</t>
    </r>
  </si>
  <si>
    <t>The effective interest rate method is used to allocate interest income or interest expense over the relevant period and is equivalent to the rate that exactly discounts estimated future cash payments or receipts (including fees, transaction costs and other premiums or discounts) through the expected life (or when this cannot be reliably predicted, the contractual term) of the financial instrument to the net carrying amount of the financial asset or financial liability.  Revisions to expected future net cash flows will necessitate an adjustment to the carrying value with a consequential recognition of an income or expense in profit or loss.</t>
  </si>
  <si>
    <t>Financial Instruments (Continued)</t>
  </si>
  <si>
    <t>Classification and Subsequent Measurement (Continued)</t>
  </si>
  <si>
    <t>At the end of each reporting period, the Council assesses whether there is objective evidence that a financial instrument has been impaired.  In the case of available-for-sale financial instruments, a prolonged decline in the value of the instrument is considered to determine whether impairment has arisen.  Impairment losses are recognised in the statement of comprehensive income.</t>
  </si>
  <si>
    <t>Trade and other payables represent liabilities for goods and services provided to the Council</t>
  </si>
  <si>
    <t>prior to the end of the financial year that are unpaid and arise when the Council becomes</t>
  </si>
  <si>
    <t>obliged to make future payments in respect of the purchase of these goods and services.</t>
  </si>
  <si>
    <t>The amounts are unsecured and are usually paid within 30 days of recognition.</t>
  </si>
  <si>
    <t>expected to be settled within 12 months represents the amount the Council has a present</t>
  </si>
  <si>
    <t>obligation to pay resulting from employees services provided to reporting date.  The provision has</t>
  </si>
  <si>
    <t>Borrowing costs are recognised as an expense when incurred except where they are directly</t>
  </si>
  <si>
    <t>attributable to the acquisition, construction or production of a qualifying asset.  Where this is</t>
  </si>
  <si>
    <t>the case, they are capitalised as part of the cost of the particular asset.</t>
  </si>
  <si>
    <t>Provisions are recognised when:</t>
  </si>
  <si>
    <t xml:space="preserve">    a) the Council has a present legal or constructive obligation as a result of past events;</t>
  </si>
  <si>
    <t xml:space="preserve">    b) for which it is probable that an outflow of economic benefits will result to settle the</t>
  </si>
  <si>
    <t xml:space="preserve">        obligation; and</t>
  </si>
  <si>
    <t xml:space="preserve">    c) that outflow can be reliably measured.</t>
  </si>
  <si>
    <t>Provisions are measured using the best estimate of the amounts required to settle the obligation at the end of the reporting period.</t>
  </si>
  <si>
    <t>Provisions are not recognised for future operationg losses.</t>
  </si>
  <si>
    <t>of the asset, but not legal ownership, are transferred to the Council, are classified as finance</t>
  </si>
  <si>
    <t>Finance leases are capitalised recording an asset and a liability at the lower amounts equal to the</t>
  </si>
  <si>
    <t>guaranteed residual values.  Lease payments are allocated between the reduction of the lease liability</t>
  </si>
  <si>
    <t>and the lease interest expense for the period.</t>
  </si>
  <si>
    <t>fair value of the leased property or the present value of the minimum lease payments, including any</t>
  </si>
  <si>
    <t>Leased assets are depreciated on a straight line basis over the shorter of their estimated useful lives</t>
  </si>
  <si>
    <t>or the lease term.</t>
  </si>
  <si>
    <t>Lease payments for operating leases, where substantially all the risks and benefits remain with the</t>
  </si>
  <si>
    <t>lessor, are charged as expenses in the periods in which they are incurred.</t>
  </si>
  <si>
    <t>Lease incentives under operating leases are recognised as a liability and amortised on a straight line</t>
  </si>
  <si>
    <t>basis over the life of the lease term.</t>
  </si>
  <si>
    <t xml:space="preserve">(p)  </t>
  </si>
  <si>
    <t>The Council’s interest in a joint venture has been recognised in the financial statements by</t>
  </si>
  <si>
    <t xml:space="preserve">the appropriate line items of the financial statement.  Information about the joint venture is set </t>
  </si>
  <si>
    <t>The Council contributes to a number of superannuation funds on behalf of employees.</t>
  </si>
  <si>
    <t>Nil – The objective of this Standard is to improve and simplify the approach for classification and</t>
  </si>
  <si>
    <t>measurement of financial assets compared with the requirements of AASB 139.  Given the nature of the financial assets of the Council, it is not anticipated the standard will have any material effect.</t>
  </si>
  <si>
    <t>Nil – It is not anticipated the Council will have any related parties as defined by the Standard.</t>
  </si>
  <si>
    <t>Nil – The revisions embodied in this standard relate to standards which do not apply to local government (ie AASB8) or are largely editorial in nature and will have minimal effect (if any) on the accounting practices of the Council.</t>
  </si>
  <si>
    <t>(iii)</t>
  </si>
  <si>
    <t>AASB 1053 - Application of Tiers of Australian Accounting Standards</t>
  </si>
  <si>
    <t>June 2010</t>
  </si>
  <si>
    <t>Nil - Due to its nature and statutory requirements the Council will be deemed a Tier 1 entity and will continue to prepare general purpose financial statements.</t>
  </si>
  <si>
    <t xml:space="preserve">(v) </t>
  </si>
  <si>
    <t>AASB 2010 - 2 Amendments to Australian Accounting Standards arising from Reduced Disclosure Requirements                        [AASB 1, 2, 3, 5, 7, 8, 101, 102, 107, 108, 110, 111, 112, 116, 117, 119, 121, 123, 124, 127, 128, 131, 133, 134, 136, 137, 138, 140, 141, 1050, &amp; 1052 and Interpretations 2, 4, 5, 15, 17, 127, 129 &amp; 1052]</t>
  </si>
  <si>
    <t>AASB 124 – Related Party Disclosures</t>
  </si>
  <si>
    <t>AASB 9 – Financial Instruments</t>
  </si>
  <si>
    <t>AASB 2009 -12 Amendments to Australian Accounting Standards                             [AASB 5, 8, 108, 110, 112, 119, 133, 137, 139, 1023 &amp; 1031 and Interpretations 2, 4, 16, 1039 &amp; 1052]</t>
  </si>
  <si>
    <t>AASB 2010 - 4 Further Amendments to Australian Accounting Standards arising from the Annual Improvements Project   [AASB 1, 7, 101, 134, and Interpretation 13]</t>
  </si>
  <si>
    <t>Nil - None of these amendments will have any effect on the financial report as the standard does not apply in the case of general purpose financial statements.</t>
  </si>
  <si>
    <t>Nil - The revisions are part of the AASB's annual improvement project to help ensure consistency with presentation, recognition and measurement criteria of IFRSs.  It is not anticipated these will have any effect on the Council.</t>
  </si>
  <si>
    <t>(viii)</t>
  </si>
  <si>
    <t>AASB 2010 - 5 Amendments to Australian Accounting Standards                             [AASB 1, 3, 4, 5, 101, 107, 112, 118, 119, 121, 132, 133, 134, 137, 139, 140, 1023 &amp; 1038 and Interpretations 112, 115, 127, 132 &amp; 1042]</t>
  </si>
  <si>
    <t>October 2010</t>
  </si>
  <si>
    <t>Nil - The revisions embodied in this standard are largely editorial in nature or relate to standards not applicable to the Council and will have minimal effect (if any) on the accounting practices of the Council.</t>
  </si>
  <si>
    <t>(ix)</t>
  </si>
  <si>
    <t>November 2010</t>
  </si>
  <si>
    <t>(x)</t>
  </si>
  <si>
    <t>AASB 2009– 11 Amendments to Australian Accounting Standards arising from AASB 9</t>
  </si>
  <si>
    <t>[AASB 1, 3, 4, 5, 7, 101, 102, 108, 112, 118, 121, 127, 128, 131, 132, 136, 139, 1023 &amp; 1038 and Interpretations 10 &amp; 12)</t>
  </si>
  <si>
    <t>Nil – The revisions embodied in this standard give effect to the consequential changes arising from the issuance of AASB 9 which is not anticipated to have any material effect on the Council (refer (i) above).</t>
  </si>
  <si>
    <t>AASB 2010 – 7 Amendments to Australian Accounting Standards arising from AASB 9 (December 2010)</t>
  </si>
  <si>
    <t>December 2010</t>
  </si>
  <si>
    <t>(xi)</t>
  </si>
  <si>
    <t>AASB 2010 - 6 Amendments to Australian Accounting Standards - Disclosures on Transfers of Financial Assets [AASB 1 &amp; 7]</t>
  </si>
  <si>
    <t>Nil - None of these amendments will have any effect on the financial report as none of the topics are relevant to the operations of the Council.</t>
  </si>
  <si>
    <t>AASB 2009– 14 Amendments to Australian Interpretations – Prepayments of a Minimum Funding Requirement     [AASB Interpretation 14]</t>
  </si>
  <si>
    <t>AASB 2010 - 10 Further Amendments to Australian Accounting Standards - Removal of Fixed Dates for First-time Adopters      [AASB 2009 - 11 &amp; 2010 - 7]</t>
  </si>
  <si>
    <t>The preparation of a financial report in conformity with Australian Accounting Standards requires management to make judgements, estimates and assumptions that effect the application of policies and reported amounts of assets and liabilities, income and expenses.</t>
  </si>
  <si>
    <t>The estimates and associated assumptions are based on historical experience and various other factors that are believed to be reasonable under the circumstances; the results of which form the basis of making the judgements about carrying values of assets and liabilities that are not readily apparent from other sources. Actual results may differ from these estimates.</t>
  </si>
  <si>
    <t>Effective as at 1 July 2008, Council elected not to recognise any value for land under roads acquired on or before 30 June 2008.  This accords with the treatment available in Australian Accounting Standard AASB1051 - Land Under Roads and the fact Local Government (Financial Management) Regulation 16(a)(i) prohibits local governments from recognising such land as an asset.</t>
  </si>
  <si>
    <t>In respect of land under roads acquired on or after 1 July 2008, as detailed above, Local Government (Financial Management) Regulation 16(a)(i) prohibits local governments from recognising such land as an asset.</t>
  </si>
  <si>
    <t>Whilst such treatment is inconsistent with the requirements of AASB 1051, Local Government (Financial Management) Regulation 4(2) provides, in the event of such an inconsistency, the Local Government (Financial Management) Regulations prevail.</t>
  </si>
  <si>
    <t>Consequently, any land under roads acquired on or after 1 July 2008 is not included as an asset of the Council.</t>
  </si>
  <si>
    <r>
      <t>(i) Financial assets at fair value through profit and loss</t>
    </r>
    <r>
      <rPr>
        <sz val="10"/>
        <color indexed="8"/>
        <rFont val="Arial"/>
        <family val="2"/>
      </rPr>
      <t xml:space="preserve"> </t>
    </r>
  </si>
  <si>
    <t>Financial assets at fair value through profit or loss are financial assets held for trading.  A financial asset is classified in this category if acquired principally for the purpose of selling in the short term.  Derivatives are classified as held for trading unless they are designated as hedges.  Assets in this category are classified as current assets.</t>
  </si>
  <si>
    <r>
      <t xml:space="preserve">(ii) Loans and receivables </t>
    </r>
    <r>
      <rPr>
        <sz val="10"/>
        <color indexed="8"/>
        <rFont val="Arial"/>
        <family val="2"/>
      </rPr>
      <t xml:space="preserve"> </t>
    </r>
  </si>
  <si>
    <t>Loans and receivables are non-derivative financial assets with fixed or determinable payments that are not quoted in an active market and are subsequently measured at amortised cost.</t>
  </si>
  <si>
    <t xml:space="preserve">Loans and receivables are included in current assets, except for those which are not expected to mature within 12 months after the end of the reporting period (classified as non-current assets).  </t>
  </si>
  <si>
    <r>
      <t>(iii) Held-to-maturity investments</t>
    </r>
    <r>
      <rPr>
        <sz val="10"/>
        <color indexed="8"/>
        <rFont val="Arial"/>
        <family val="2"/>
      </rPr>
      <t xml:space="preserve"> </t>
    </r>
  </si>
  <si>
    <t>Held-to-maturity investments are non-derivative financial assets with fixed maturities and fixed or determinable payments and fixed maturities that the Council’s management has the positive intention and ability to hold to maturity.</t>
  </si>
  <si>
    <r>
      <t>Held-to-maturity financial assets are included in non-current assets, except for those which are expected to mature within 12 months after the end of the reporting period (classified as current assets).</t>
    </r>
    <r>
      <rPr>
        <sz val="10"/>
        <color indexed="8"/>
        <rFont val="Arial"/>
        <family val="2"/>
      </rPr>
      <t xml:space="preserve"> </t>
    </r>
  </si>
  <si>
    <t>If the Council were to sell other than an insignificant amount of held-to-maturity financial assets, the whole category would be tainted and reclassified as available-for-sale.</t>
  </si>
  <si>
    <t xml:space="preserve">    </t>
  </si>
  <si>
    <r>
      <t>(iv) Available-for-sale financial assets</t>
    </r>
    <r>
      <rPr>
        <sz val="10"/>
        <color indexed="8"/>
        <rFont val="Arial"/>
        <family val="2"/>
      </rPr>
      <t xml:space="preserve"> </t>
    </r>
  </si>
  <si>
    <t>Available-for-sale financial assets, are non-derivative financial assets that are either not suitable to be classified into other categories of financial assets due to their nature, or they are designated as such by management.  They comprise investments in the equity of other entities where there is neither a fixed maturity nor fixed or determinable.</t>
  </si>
  <si>
    <t>(v) Financial liabilities</t>
  </si>
  <si>
    <t>Non-derivative financial liabilities (excluding financial guarantees) are subsequently measured at amortised cost.</t>
  </si>
  <si>
    <t>Available-for-sale financial assets are included in non-current assets, except for those which are expected to mature within 12 months after the end of the reporting period (classified as current assets).</t>
  </si>
  <si>
    <t>The fair value of financial assets and financial liabilities must be estimated for recognition and measurement or for disclosure purposes.</t>
  </si>
  <si>
    <t>The fair value of financial instruments traded in active markets is based on quoted market prices at the reporting date.</t>
  </si>
  <si>
    <t xml:space="preserve">The fair value of financial instruments that are not traded in an active market is determined using valuation techniques. The Council uses a variety of methods and makes assumptions that are based on market conditions existing at each reporting date.  These include the use of recent arm’s length transactions, reference to other instruments that are substantially the same, discounted cash flow analysis, and option pricing models making maximum use of market inputs and relying as little as possible on entity-specific inputs.  </t>
  </si>
  <si>
    <t>Quoted market prices or dealer quotes for similar instruments are used for long-term debt instruments held.  Other techniques, such as estimated discounted cash flows, are used to determine fair value for the remaining financial instruments.</t>
  </si>
  <si>
    <t>The nominal value less estimated credit adjustments of trade receivables and payables are assumed to approximate their fair values.  The fair value of financial liabilities for disclosure purposes is estimated by discounting the future contractual cash flows at the current market interest rate that is available to the Council for similar financial instruments.</t>
  </si>
  <si>
    <t>In the determination of whether an asset or liability is current or non-current, consideration is given to the time when each asset or liability is expected to be settled.  The asset or liability is classified as current if it is expected to be settled within the next 12 months, being the Council’s operational cycle.  In the case of liabilities where the Council does not have the unconditional right to defer settlement beyond 12 months, such as vested long service leave, the liability is classified as current even if not expected to be settled within the next 12 months.  Inventories held for trading are classified as current even if not expected to be realised in the next 12 months except for land held for resale where it is held as non-current based on Council’s intentions to release for sale.</t>
  </si>
  <si>
    <t>During the current year, the Council adopted all of the new and revised Australian Accounting Standards and Interpretations which became mandatory and which were applicable to its operations.</t>
  </si>
  <si>
    <t>These new and revised standards were:</t>
  </si>
  <si>
    <t>AASB 2009 - 5</t>
  </si>
  <si>
    <t>AASB 2009 - 8</t>
  </si>
  <si>
    <t>AASB 2009 - 10</t>
  </si>
  <si>
    <t>AASB 2009 - 13</t>
  </si>
  <si>
    <t>AASB 2010 - 1</t>
  </si>
  <si>
    <t>AASB 2010 - 3</t>
  </si>
  <si>
    <t>Interpretation 19</t>
  </si>
  <si>
    <t>The standards adopted had a minimal effect on the accounting and reporting practices of the Council as they were either largely editorial in nature, were revisions to help ensure consistency with presentation, recognition and measurement criteria of IFRSs or related to topics not relevant to operations.</t>
  </si>
  <si>
    <t>AASB 2010 - 9 Amendments to Australian Accounting Standards - Severe Hyperinflation and Removal of Fixed Dates for First-time Adopters                              [AASB 1]</t>
  </si>
  <si>
    <t>Nil - The revisions embodied in this standard amend disclosures required on transfers of financial assets.  The Council is not expected to have any qualifying transfers.</t>
  </si>
  <si>
    <t>related items in the statement of financial position as follows:</t>
  </si>
  <si>
    <t>ELECTED MEMBERS REMUNERATION</t>
  </si>
  <si>
    <t>Balance as at 1 July 2009</t>
  </si>
  <si>
    <t>Reserves - Cash Backed</t>
  </si>
  <si>
    <t>RESERVES - CASH BACKED</t>
  </si>
  <si>
    <t>Commercial Rates</t>
  </si>
  <si>
    <t>Commercial Rates Clubs</t>
  </si>
  <si>
    <t>Mooring Pens Bonds</t>
  </si>
  <si>
    <t>Other Bonds</t>
  </si>
  <si>
    <t>Footpath Bonds</t>
  </si>
  <si>
    <t>Staff Leave Reserve</t>
  </si>
  <si>
    <t>Plant Replacement Reserve</t>
  </si>
  <si>
    <t>Civil Building Reserve</t>
  </si>
  <si>
    <t>HACC Reserve</t>
  </si>
  <si>
    <t>Legal Funds Reserve</t>
  </si>
  <si>
    <t>Strategic Plan Reserve</t>
  </si>
  <si>
    <t>Office Reserve</t>
  </si>
  <si>
    <t>Nominations Deposit Trust</t>
  </si>
  <si>
    <t>Tramway Trust</t>
  </si>
  <si>
    <t>Trust Deposits (Garfield)</t>
  </si>
  <si>
    <t>Less: Provision for Doubtful Debts</t>
  </si>
  <si>
    <t>Work in Progress - Allen Street</t>
  </si>
  <si>
    <t>Reserves - Cost</t>
  </si>
  <si>
    <t>Rivers - Cost</t>
  </si>
  <si>
    <t>Paths - Cost</t>
  </si>
  <si>
    <t>Signs - Cost</t>
  </si>
  <si>
    <t>Irrigation - Cost</t>
  </si>
  <si>
    <t>Parks - Cost</t>
  </si>
  <si>
    <t>Car Parks - Cost</t>
  </si>
  <si>
    <t>Accruals</t>
  </si>
  <si>
    <t>Bonds &amp; Deposits</t>
  </si>
  <si>
    <t>Transport Tramway Trust</t>
  </si>
  <si>
    <t>Trust Fund Garfield</t>
  </si>
  <si>
    <t>Office reserve</t>
  </si>
  <si>
    <t>Legal Costs Reserve</t>
  </si>
  <si>
    <t>Civic Building Reserve</t>
  </si>
  <si>
    <t>Committed Funds Reserve</t>
  </si>
  <si>
    <t xml:space="preserve">(e) </t>
  </si>
  <si>
    <t>Grip on Graffiti</t>
  </si>
  <si>
    <t>Federal Infrastructure Funding</t>
  </si>
  <si>
    <t>Main Roads Blackspot Preston</t>
  </si>
  <si>
    <t>Nil</t>
  </si>
  <si>
    <t>Telstra</t>
  </si>
  <si>
    <t>Konica Minolta</t>
  </si>
  <si>
    <t>Isis Capital</t>
  </si>
  <si>
    <t>Federal Infrastructure Buildings</t>
  </si>
  <si>
    <t>Preston Road Blackspot MRD</t>
  </si>
  <si>
    <t xml:space="preserve">11. </t>
  </si>
  <si>
    <t>Garfield</t>
  </si>
  <si>
    <t>Transport Tramway Funds</t>
  </si>
  <si>
    <t>Nomination Deposits</t>
  </si>
  <si>
    <t>Council imposed no specified area rates during the 2010/11 financial year.</t>
  </si>
  <si>
    <t>Council imposed no service charges during the 2010/11 financial year.</t>
  </si>
  <si>
    <t>Council did not grant any discounts, incentives or cocessions during 2010/11.</t>
  </si>
  <si>
    <t>Ratepayers had the option of paying rates in one of three payment plans as follows,</t>
  </si>
  <si>
    <t>Payment in full by due date - 8 September 2010</t>
  </si>
  <si>
    <t>Payment in two equal instalments by 8 September 2010 &amp; 12 January 2011.</t>
  </si>
  <si>
    <t>Payment by four equal instalments by 8 September 2010, 10 November 2010, 12 January 2011</t>
  </si>
  <si>
    <t>and 9 March 2011.</t>
  </si>
  <si>
    <t xml:space="preserve">24. </t>
  </si>
  <si>
    <t xml:space="preserve">25. </t>
  </si>
  <si>
    <t>Mayoral Allowance</t>
  </si>
  <si>
    <t>Deputy Mayoral Allowance</t>
  </si>
  <si>
    <t>Elected Members expense allowance</t>
  </si>
  <si>
    <t>Council did not participate in any major land transactions during the 2010/11 financial year.</t>
  </si>
  <si>
    <t>31.</t>
  </si>
  <si>
    <t>In order to discharge its resposibilities to the community, Council has developed a set of</t>
  </si>
  <si>
    <t>operational and financial objectives. These objectives have been established both on an overall</t>
  </si>
  <si>
    <t>basis and for each of its broad activities/programs.</t>
  </si>
  <si>
    <t>Council operations as disclosed in this financial report encompass the following service oriented</t>
  </si>
  <si>
    <t>activities/programs.</t>
  </si>
  <si>
    <t>Other costs that relate to the tasks of assisting elected members and ratepayers on</t>
  </si>
  <si>
    <t>matters which do not concern specific council services.</t>
  </si>
  <si>
    <t>Objective: To collect revenue to allow for the provision of services.</t>
  </si>
  <si>
    <t>Activities: Rating, General Purpose Government Grants and the earning of interest.</t>
  </si>
  <si>
    <t>Objective: To provide Animal (Dog) Control services</t>
  </si>
  <si>
    <t>Activities: Supervision, enforcement of Dog Act</t>
  </si>
  <si>
    <t>Objective: To provide an operational framework for good community health in conjuction</t>
  </si>
  <si>
    <t>with the Health Department of W.A.</t>
  </si>
  <si>
    <t xml:space="preserve">Activities: Health inspection services regarding food quality, pest control etc and the </t>
  </si>
  <si>
    <t>provision of Child Health Clinics</t>
  </si>
  <si>
    <t>and the provision of services including meals on wheels.</t>
  </si>
  <si>
    <t>Activities: Provision of a full home and community care suite of products and services.</t>
  </si>
  <si>
    <t>Objective: Help to ensure that adequate housing is available to staff and the community.</t>
  </si>
  <si>
    <t>Activities: Provision and maintenance of 5 rental properties.</t>
  </si>
  <si>
    <t>community.</t>
  </si>
  <si>
    <t>Activities: Rubbish Collection and Disposal, maintenance of Rubbish Tips and</t>
  </si>
  <si>
    <t>recycling, administration of Town Planning Schemes for the Town including provision of</t>
  </si>
  <si>
    <t>residential, commercial and Townscape facilities.</t>
  </si>
  <si>
    <t>Objective: To provide other services etc, not elsewhere included</t>
  </si>
  <si>
    <t>Activities: Private Works operations, Council plant repairs, operation costs and depot</t>
  </si>
  <si>
    <t>maintenance.</t>
  </si>
  <si>
    <t>Objective: To help promote the Town and improve its economic wellbeing.</t>
  </si>
  <si>
    <t>Activities: The regulation and provision of tourism, area promotion activities and</t>
  </si>
  <si>
    <t>building control.</t>
  </si>
  <si>
    <t>Objective: To provide effective and efficient transport infrastructure to the community.</t>
  </si>
  <si>
    <t>Activities: Construction and maintenance of streets, roads, bridges, the cleaning and</t>
  </si>
  <si>
    <t>lighting of streets.</t>
  </si>
  <si>
    <t>Objective: To provide community amenities and other infrastructure as required by the</t>
  </si>
  <si>
    <t>Objective: To estabish and manage efficiently sport and recreation infrastructure and resouces</t>
  </si>
  <si>
    <t>which will help the social wellbeing and health of the community.</t>
  </si>
  <si>
    <t>Activities: The provision and maintenance in conjunction with the various communities of public</t>
  </si>
  <si>
    <t>halls, recreation grounds, sports pavillions and the joint operation of the City of Fremantle Library.</t>
  </si>
  <si>
    <t>Objective: To provide a decision making process for the efficient allocation of scarce resources.</t>
  </si>
  <si>
    <t>Activities: Administration and operation of facilities and services to members of Council.</t>
  </si>
  <si>
    <t>Objective: To provide assistance to senior citizens welfare and home and community care,</t>
  </si>
  <si>
    <t>TOWN OF EAST FREMANTLE</t>
  </si>
  <si>
    <t>The attached financial report of the Town of East Fremantle being the annual financial report and</t>
  </si>
  <si>
    <t>Stuart Wearne</t>
  </si>
  <si>
    <t>Administration</t>
  </si>
  <si>
    <t>Organisational Reform - 179</t>
  </si>
  <si>
    <t>George St Beautification - 173</t>
  </si>
  <si>
    <t>East Fremantle Bowling* - 167</t>
  </si>
  <si>
    <t>Foreshore/Landscaping - 169</t>
  </si>
  <si>
    <t>Playground Equipment - 171</t>
  </si>
  <si>
    <t>Automatic Reticulation - 175</t>
  </si>
  <si>
    <t>Footpath Construction - 168</t>
  </si>
  <si>
    <t>Construction Works - 170</t>
  </si>
  <si>
    <t>Local Area Traffic Manage -174</t>
  </si>
  <si>
    <t>Road &amp; Footpath Construct -178</t>
  </si>
  <si>
    <t>Road &amp; Footpath Construct -182</t>
  </si>
  <si>
    <t>Road &amp; Footpath Construct -184</t>
  </si>
  <si>
    <t>Council raised no new debenture loans during the 2010/11 financial year.</t>
  </si>
  <si>
    <t>Council established an overdraft facility of $100,000 in 1197 to assist with short term liquidity requirements.  The</t>
  </si>
  <si>
    <t>Residential</t>
  </si>
  <si>
    <t>Council repaid 2 interest repayments for SMRC Borrowings of $16,428 in Sept 2010, and $16,198 in Dec 2010.</t>
  </si>
  <si>
    <t>Town Hall Structural Report</t>
  </si>
  <si>
    <t>HACC Operating Grant</t>
  </si>
  <si>
    <t>HACC Capital Grant</t>
  </si>
  <si>
    <t>East Fremantle Fiesta</t>
  </si>
  <si>
    <t>Swan River Trust Erosion</t>
  </si>
  <si>
    <t>Bus Stop Accessability</t>
  </si>
  <si>
    <t>Education &amp; Welfare</t>
  </si>
  <si>
    <t>Toyota Coaster</t>
  </si>
  <si>
    <t>Ford Courier Utility</t>
  </si>
  <si>
    <t>4 Hitachi Computers LB71</t>
  </si>
  <si>
    <t xml:space="preserve">Ford Mondeo </t>
  </si>
  <si>
    <t>Ford Focus Hatch PEMV220</t>
  </si>
  <si>
    <t>Trailer 6x4 Box PE92</t>
  </si>
  <si>
    <t>Trailer Yellow Polmac PE105</t>
  </si>
  <si>
    <t>Tandem Trailer w brakes PE181</t>
  </si>
  <si>
    <t>Madra Boxtop Trailer PEMV163</t>
  </si>
  <si>
    <t>Stihl Chainsaw PE254</t>
  </si>
  <si>
    <t>Stihl Chainsaw PE255</t>
  </si>
  <si>
    <t>Dwyer Felton Edger PE236</t>
  </si>
  <si>
    <t>Stihl Tele Pruner PE256</t>
  </si>
  <si>
    <t>Toro Vacumn PE217</t>
  </si>
  <si>
    <t>Reserves</t>
  </si>
  <si>
    <t>Irrigation</t>
  </si>
  <si>
    <t>Rivers</t>
  </si>
  <si>
    <t>Car Parks</t>
  </si>
  <si>
    <t>Signs</t>
  </si>
  <si>
    <t>Bus Shelters</t>
  </si>
  <si>
    <t xml:space="preserve">Bus Shelters </t>
  </si>
  <si>
    <t>Movement in Assets Work In Progress</t>
  </si>
  <si>
    <t>11(b)</t>
  </si>
  <si>
    <t>11(a)</t>
  </si>
  <si>
    <t>All monies held in the Trust Fund are included from the financial statements, but a separate</t>
  </si>
  <si>
    <t>statement of those monies appears at Note 17 to these financial statements.</t>
  </si>
  <si>
    <t xml:space="preserve"> 10 years</t>
  </si>
  <si>
    <t xml:space="preserve">  8 years</t>
  </si>
  <si>
    <t>Various</t>
  </si>
  <si>
    <t>Mobile Equipment</t>
  </si>
  <si>
    <t>5 Years</t>
  </si>
  <si>
    <t>Electronic Equipment</t>
  </si>
  <si>
    <t xml:space="preserve">Tools </t>
  </si>
  <si>
    <t>out in Note 14.</t>
  </si>
  <si>
    <r>
      <t xml:space="preserve">Debentures </t>
    </r>
    <r>
      <rPr>
        <i/>
        <sz val="10"/>
        <rFont val="Arial"/>
        <family val="2"/>
      </rPr>
      <t>(refer Note 19(a))</t>
    </r>
  </si>
  <si>
    <r>
      <t xml:space="preserve">Other Interest Revenue </t>
    </r>
    <r>
      <rPr>
        <i/>
        <sz val="10"/>
        <rFont val="Arial"/>
        <family val="2"/>
      </rPr>
      <t>(refer note 24)</t>
    </r>
  </si>
  <si>
    <t>Additional detail on borrowings is provided in Note 19.</t>
  </si>
  <si>
    <t xml:space="preserve">  - to be used for the refurbishment/construction of council owned buildings</t>
  </si>
  <si>
    <t>Legal Cost Reserve</t>
  </si>
  <si>
    <t xml:space="preserve">  - to be used to fund any future legal costs</t>
  </si>
  <si>
    <t xml:space="preserve">  - to be used for HACC leave and other capital replacement funds</t>
  </si>
  <si>
    <t xml:space="preserve">  - to fund initiatives identified in the Strategic Plan</t>
  </si>
  <si>
    <t xml:space="preserve">  - to be used to fund upgrade of IT equipment</t>
  </si>
  <si>
    <t>All Reserves may be utilised in 2011/12.</t>
  </si>
  <si>
    <t>Regional Resource Recovery Centre-Lending Facility</t>
  </si>
  <si>
    <t>(a) Council is a participant in the Regional Resource Recovery Centre. The Project was established</t>
  </si>
  <si>
    <t>Cockburn, Fremantle, Melville &amp; Town of East Fremantle in the development of a waste processing</t>
  </si>
  <si>
    <t>plant and a recyclable &amp; green waste facility at Canning Vale.</t>
  </si>
  <si>
    <t>The Capital construction of the facility is funded by borrowings from the Western Australian</t>
  </si>
  <si>
    <t>Treasury Corporation. A $55 million lending facility has been set up for this purpose, repayable</t>
  </si>
  <si>
    <t>over a term of 20 years.</t>
  </si>
  <si>
    <t>The SMRC will receive and administer the borrowings and the project will make quarterly</t>
  </si>
  <si>
    <t>contributions towards repayment of these borrowings.</t>
  </si>
  <si>
    <t>The Council's estimated share of the project funding is based on population</t>
  </si>
  <si>
    <t>repayment of interest and principal will be in the region of $115,000 over the 20 year loan period.</t>
  </si>
  <si>
    <t>Council has guarenteed by way of agreement its share of the loan liability to the SMRC and the</t>
  </si>
  <si>
    <t>Western Australian Treasury Corporation (funding body)</t>
  </si>
  <si>
    <t>(b) The SMRC participants have also guaranteed by way of security to the Wesern Australian Treasury</t>
  </si>
  <si>
    <t>Corporation, a charge over its general funds for the debenture borrowings for the SMRC Administration</t>
  </si>
  <si>
    <t>GROUP PARTICIPATION</t>
  </si>
  <si>
    <t>SOUTHERN METROPOLITAN REGIONAL COUNCIL</t>
  </si>
  <si>
    <t>General Funds</t>
  </si>
  <si>
    <t>The Council is a member of the Southern Metropolitan Regional Council. SMRC was established</t>
  </si>
  <si>
    <t>and Kwinana. Council's share in the net assets of the SMRC (excluding the RRRC project) as at</t>
  </si>
  <si>
    <t>Amount of Interest</t>
  </si>
  <si>
    <t>Cost/profit sharing ratio</t>
  </si>
  <si>
    <t>The RRRC project is disclosed separately as it has a different cost/profit sharing ratio to that for the</t>
  </si>
  <si>
    <t>SMRC's General funds.</t>
  </si>
  <si>
    <t>Regional Resource Recovery Centre (RRRC)</t>
  </si>
  <si>
    <t>Cockburn, Fremantle, Melville &amp; Town of East Fremantle. The venture was established through</t>
  </si>
  <si>
    <t>the SMRC as a major trading undertaking. The RRRC joint venture's principal activity is the</t>
  </si>
  <si>
    <t>development of a waste processing plant &amp; green waste facility at Canning Vale.</t>
  </si>
  <si>
    <t>Participating Council's are required to contribute an annual fee to cover the capital cost in the</t>
  </si>
  <si>
    <t>establishment of the facility and pay gate fees for each tonne of waste they deliver to the facility</t>
  </si>
  <si>
    <t>to cover the operating costs. The capital costs for each participating Member Council is based on</t>
  </si>
  <si>
    <t>the Australian Bureau of Statistics census of population statistics. Each project participant will</t>
  </si>
  <si>
    <t>develop equity in the project equal to the relevant proportion of the total capital loan repayments</t>
  </si>
  <si>
    <t>made by the project participant. The Council's interest in the equity of the Joint Venture as at</t>
  </si>
  <si>
    <t>Share of Equity</t>
  </si>
  <si>
    <t>It is estimated that the capital cost of the project will be $55 million to be funded by borrowings</t>
  </si>
  <si>
    <t>repayable by annual contributions from the five participating Local Governments. Council's portion</t>
  </si>
  <si>
    <t>of the Capital repayment commenced in the 2001-2002 financial years and will continue for a period</t>
  </si>
  <si>
    <t>reflected in Council's financial statements as an operating expense.</t>
  </si>
  <si>
    <t>SOUTH WEST GROUP</t>
  </si>
  <si>
    <t>The Council is a member participant in a project for the South West Management Groups with the</t>
  </si>
  <si>
    <t>Cities of Canning, Cockburn, Fremantle, Rockingham &amp; Town of Kwinana.</t>
  </si>
  <si>
    <t xml:space="preserve">through the Southern Metropolitan Regional Council (SMRC) and involves the Cities of </t>
  </si>
  <si>
    <t>Loan Liability as at 30 June 2011 is $47,937,482 with the Council's share of this liability being</t>
  </si>
  <si>
    <t>building at 9 Aldous Place, Booragoon. The SMRC Loan Liability as at 30 June 2011, is $1,800,000</t>
  </si>
  <si>
    <t>namely Cities of  Cockburn, Fremantle, Melville, Rockingham &amp; Towns of East Fremantle</t>
  </si>
  <si>
    <t>Canon Finance</t>
  </si>
  <si>
    <t>FOR THE YEAR ENDED 30TH 2011</t>
  </si>
  <si>
    <t>balance of the bank overdraft at 1 July 2010 and 30 June 2011 was Nil.</t>
  </si>
  <si>
    <t>Council had no unspent debenture loans as at 30 June 2011.</t>
  </si>
  <si>
    <t>EXPENSES EXCLUDING FINANCE COSTS )</t>
  </si>
  <si>
    <t>Non-Operating Grants, Subsidies &amp; Contributions</t>
  </si>
  <si>
    <t>The financial report is a general purpose financial statement which has been prepared in accordance with Australian Accounting Standards (as they apply to local governments and not-for-profit entities), Australian Accounting Interpretations, other authorative pronouncements of the Australian Accounting Standards Board, the local Government Act 1995 and accompanying regulations.</t>
  </si>
  <si>
    <t>Cash and cash equivalents include cash on hand, cash at bank, deposits held at call with banks, other short term highly liquid investments that are readily convertible to known amounts of cash and which are subject to an insignificant risk of changes in value and bank overdrafts.</t>
  </si>
  <si>
    <t>carrying amount of the asset and the net amount is restated to the revalued amount of the asset.</t>
  </si>
  <si>
    <t>In Western Australia, all land under roads is Crown Land, the responsibility for managing which is vested in the local government.</t>
  </si>
  <si>
    <t>[AASB 1, 3, 4, 5, 7, 101, 102, 108, 112, 118, 121, 127, 128, 131, 132, 136, 139, 1023 &amp; 1038 and Interpretations 2,5,10,12,19 &amp; 127)</t>
  </si>
  <si>
    <t>AASB 2010 - 8 Amendments to Australian Accounting Standards - Deferred Tax: Recovery of Underlying Assets                                 [AASB 1 12]</t>
  </si>
  <si>
    <t>Infrastructure Assets</t>
  </si>
  <si>
    <t xml:space="preserve">Accrued Income </t>
  </si>
  <si>
    <t>Sub Total</t>
  </si>
  <si>
    <t>Work in Progress</t>
  </si>
  <si>
    <t xml:space="preserve"> Total</t>
  </si>
  <si>
    <t>RESERVES - CASH BACKED ( Continued)</t>
  </si>
  <si>
    <t>30 June 2011 was</t>
  </si>
  <si>
    <t>in accordance with the Local Government Act 1995 and consists of six local governments</t>
  </si>
  <si>
    <t>30 June 2011 (as calculated by the SMRC);</t>
  </si>
  <si>
    <t>Council's share in the net assets of the South West Group as at 30 June 2011 was:</t>
  </si>
  <si>
    <t>CASH</t>
  </si>
  <si>
    <t>Transfer of Trust Cash from Municipal</t>
  </si>
  <si>
    <t>Capitalisation Threshold</t>
  </si>
  <si>
    <t>Expenditure on items of equipment under $2,000 are not capitalised. Rather, it isrecorded on an</t>
  </si>
  <si>
    <t>asset inventory listing.</t>
  </si>
  <si>
    <t>Funds held at balance date over which the Town has no control and which are not included in</t>
  </si>
  <si>
    <t>Transfer</t>
  </si>
  <si>
    <t>From Muni</t>
  </si>
  <si>
    <t>percentages (census figures each 5 years) over the life of the loan, currently at 2.42%. The SMRC</t>
  </si>
  <si>
    <t>$1,611,679 . It is estimated that once fully drawn, Council's annual contribution towards the</t>
  </si>
  <si>
    <t>with the Council's share of this liability being $39,240 .</t>
  </si>
  <si>
    <t>of 20 years. The contribution for 2010-2011 by the Council is $111,743 and this expenditure is</t>
  </si>
  <si>
    <t>opinion properly drawn up to present fairly the financial position of the Town of East Fremantle at</t>
  </si>
  <si>
    <t xml:space="preserve">supporting notes and other information  for the financial year ended 30th June 2011 then are in my </t>
  </si>
  <si>
    <t xml:space="preserve">30th June 2011 and the results of the operations for the financial year then ended in accordance </t>
  </si>
  <si>
    <t>with the Australian Accounting Standards and comply with the provisions of the Local Government</t>
  </si>
  <si>
    <t>Act 1995 and the regulations under that Act.</t>
  </si>
  <si>
    <t>Signed on the  Fourth  day of  October  2011</t>
  </si>
  <si>
    <t>Outstanding Rates Ratio (Excluding Def Rates)</t>
  </si>
  <si>
    <t>9 to 50</t>
  </si>
  <si>
    <t>51 &amp; 52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</si>
</sst>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809]dd\ mmmm\ yyyy;@"/>
    <numFmt numFmtId="167" formatCode="_(* #,##0_);_(* \(#,##0\);_(* &quot;-&quot;_);_(@_)"/>
    <numFmt numFmtId="168" formatCode="_-&quot;$&quot;* #,##0_-;\-&quot;$&quot;* #,##0_-;_-&quot;$&quot;* &quot;-&quot;??_-;_-@_-"/>
    <numFmt numFmtId="169" formatCode="0.0%"/>
  </numFmts>
  <fonts count="50">
    <font>
      <sz val="10"/>
      <name val="Arial"/>
      <family val="0"/>
    </font>
    <font>
      <sz val="11"/>
      <color indexed="8"/>
      <name val="Calibri"/>
      <family val="2"/>
    </font>
    <font>
      <b/>
      <sz val="10"/>
      <name val="Arial"/>
      <family val="2"/>
    </font>
    <font>
      <b/>
      <sz val="18"/>
      <name val="Arial"/>
      <family val="2"/>
    </font>
    <font>
      <b/>
      <sz val="14"/>
      <name val="Arial"/>
      <family val="2"/>
    </font>
    <font>
      <u val="single"/>
      <sz val="12"/>
      <name val="Arial"/>
      <family val="2"/>
    </font>
    <font>
      <b/>
      <u val="single"/>
      <sz val="12"/>
      <name val="Arial"/>
      <family val="2"/>
    </font>
    <font>
      <b/>
      <u val="single"/>
      <sz val="10"/>
      <name val="Arial"/>
      <family val="2"/>
    </font>
    <font>
      <b/>
      <i/>
      <sz val="10"/>
      <name val="Arial"/>
      <family val="2"/>
    </font>
    <font>
      <i/>
      <sz val="10"/>
      <name val="Arial"/>
      <family val="2"/>
    </font>
    <font>
      <b/>
      <sz val="8"/>
      <name val="Arial"/>
      <family val="2"/>
    </font>
    <font>
      <sz val="8"/>
      <name val="Arial"/>
      <family val="2"/>
    </font>
    <font>
      <sz val="10"/>
      <color indexed="8"/>
      <name val="Arial"/>
      <family val="2"/>
    </font>
    <font>
      <i/>
      <sz val="10"/>
      <color indexed="8"/>
      <name val="Arial"/>
      <family val="2"/>
    </font>
    <font>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style="thin"/>
      <right/>
      <top style="thin"/>
      <bottom/>
    </border>
    <border>
      <left/>
      <right style="thin"/>
      <top style="thin"/>
      <bottom/>
    </border>
    <border>
      <left style="thin"/>
      <right style="thin"/>
      <top/>
      <bottom/>
    </border>
    <border>
      <left style="thin"/>
      <right/>
      <top/>
      <bottom style="thin"/>
    </border>
    <border>
      <left/>
      <right/>
      <top style="thin"/>
      <bottom/>
    </border>
    <border>
      <left/>
      <right/>
      <top/>
      <bottom style="double"/>
    </border>
    <border>
      <left/>
      <right/>
      <top style="thin"/>
      <bottom style="double"/>
    </border>
    <border>
      <left/>
      <right/>
      <top style="thin"/>
      <bottom style="thin"/>
    </border>
    <border>
      <left style="thin"/>
      <right style="thin"/>
      <top style="thin"/>
      <bottom style="thin"/>
    </border>
    <border>
      <left/>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5">
    <xf numFmtId="0" fontId="0" fillId="0" borderId="0" xfId="0" applyAlignment="1">
      <alignment/>
    </xf>
    <xf numFmtId="3" fontId="0" fillId="0" borderId="0" xfId="0" applyNumberFormat="1" applyAlignment="1">
      <alignment/>
    </xf>
    <xf numFmtId="10" fontId="0" fillId="0" borderId="0" xfId="0" applyNumberFormat="1" applyAlignment="1">
      <alignment/>
    </xf>
    <xf numFmtId="0" fontId="0" fillId="0" borderId="0" xfId="0" applyAlignment="1">
      <alignment horizontal="left"/>
    </xf>
    <xf numFmtId="0" fontId="2" fillId="0" borderId="0" xfId="0" applyFont="1" applyAlignment="1">
      <alignment/>
    </xf>
    <xf numFmtId="0" fontId="2" fillId="0" borderId="0" xfId="0" applyFont="1" applyAlignment="1">
      <alignment horizontal="left"/>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Continuous"/>
    </xf>
    <xf numFmtId="0" fontId="2" fillId="0" borderId="0" xfId="0" applyFont="1" applyAlignment="1">
      <alignment horizontal="centerContinuous"/>
    </xf>
    <xf numFmtId="3" fontId="0" fillId="0" borderId="0" xfId="0" applyNumberFormat="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Alignment="1" quotePrefix="1">
      <alignment/>
    </xf>
    <xf numFmtId="0" fontId="0" fillId="0" borderId="0" xfId="0" applyFont="1" applyAlignment="1">
      <alignment/>
    </xf>
    <xf numFmtId="0" fontId="4" fillId="0" borderId="0" xfId="0" applyFont="1" applyAlignment="1">
      <alignment horizontal="centerContinuous"/>
    </xf>
    <xf numFmtId="0" fontId="5" fillId="0" borderId="0" xfId="0" applyFont="1" applyAlignment="1">
      <alignment horizontal="centerContinuous"/>
    </xf>
    <xf numFmtId="49" fontId="0" fillId="0" borderId="0" xfId="0" applyNumberFormat="1" applyAlignment="1">
      <alignment horizontal="right"/>
    </xf>
    <xf numFmtId="49" fontId="2" fillId="0" borderId="0" xfId="0" applyNumberFormat="1" applyFont="1" applyAlignment="1">
      <alignment horizontal="right"/>
    </xf>
    <xf numFmtId="0" fontId="0" fillId="0" borderId="0" xfId="0" applyBorder="1" applyAlignment="1">
      <alignment/>
    </xf>
    <xf numFmtId="49" fontId="2" fillId="0" borderId="0" xfId="0" applyNumberFormat="1" applyFont="1" applyAlignment="1">
      <alignment horizontal="centerContinuous"/>
    </xf>
    <xf numFmtId="49" fontId="0" fillId="0" borderId="0" xfId="0" applyNumberFormat="1" applyAlignment="1">
      <alignment horizontal="left"/>
    </xf>
    <xf numFmtId="37" fontId="2" fillId="0" borderId="0" xfId="0" applyNumberFormat="1" applyFont="1" applyAlignment="1">
      <alignment horizontal="centerContinuous"/>
    </xf>
    <xf numFmtId="0" fontId="2" fillId="0" borderId="0" xfId="0" applyFont="1" applyAlignment="1">
      <alignment horizontal="right"/>
    </xf>
    <xf numFmtId="37" fontId="2" fillId="0" borderId="0" xfId="0" applyNumberFormat="1" applyFont="1" applyAlignment="1">
      <alignment/>
    </xf>
    <xf numFmtId="37" fontId="2" fillId="0" borderId="0" xfId="0" applyNumberFormat="1" applyFont="1" applyAlignment="1">
      <alignment horizontal="center"/>
    </xf>
    <xf numFmtId="37" fontId="0" fillId="0" borderId="10" xfId="0" applyNumberFormat="1" applyBorder="1" applyAlignment="1">
      <alignment/>
    </xf>
    <xf numFmtId="0" fontId="0" fillId="0" borderId="10" xfId="0" applyBorder="1" applyAlignment="1">
      <alignment/>
    </xf>
    <xf numFmtId="37" fontId="2" fillId="0" borderId="10" xfId="0" applyNumberFormat="1" applyFont="1" applyBorder="1" applyAlignment="1">
      <alignment horizontal="center"/>
    </xf>
    <xf numFmtId="0" fontId="2" fillId="0" borderId="10" xfId="0" applyFont="1" applyBorder="1" applyAlignment="1">
      <alignment horizontal="center"/>
    </xf>
    <xf numFmtId="37" fontId="0" fillId="0" borderId="0" xfId="0" applyNumberFormat="1" applyAlignment="1">
      <alignment horizontal="centerContinuous"/>
    </xf>
    <xf numFmtId="37" fontId="0" fillId="0" borderId="10" xfId="0" applyNumberFormat="1" applyBorder="1" applyAlignment="1">
      <alignment horizontal="centerContinuous"/>
    </xf>
    <xf numFmtId="0" fontId="0" fillId="0" borderId="0" xfId="0" applyFont="1" applyAlignment="1">
      <alignment horizontal="centerContinuous"/>
    </xf>
    <xf numFmtId="0" fontId="0" fillId="0" borderId="10" xfId="0" applyBorder="1" applyAlignment="1">
      <alignment horizontal="centerContinuous"/>
    </xf>
    <xf numFmtId="0" fontId="2" fillId="0" borderId="11" xfId="0" applyFont="1" applyBorder="1" applyAlignment="1">
      <alignment horizontal="centerContinuous"/>
    </xf>
    <xf numFmtId="0" fontId="2" fillId="0" borderId="12" xfId="0" applyFont="1" applyBorder="1" applyAlignment="1">
      <alignment horizontal="centerContinuous"/>
    </xf>
    <xf numFmtId="37" fontId="2" fillId="0" borderId="11" xfId="0" applyNumberFormat="1" applyFont="1" applyBorder="1" applyAlignment="1">
      <alignment horizontal="centerContinuous"/>
    </xf>
    <xf numFmtId="37" fontId="2" fillId="0" borderId="12" xfId="0" applyNumberFormat="1" applyFont="1" applyBorder="1" applyAlignment="1">
      <alignment horizontal="centerContinuous"/>
    </xf>
    <xf numFmtId="0" fontId="2" fillId="0" borderId="13" xfId="0" applyFont="1" applyBorder="1" applyAlignment="1">
      <alignment horizontal="center"/>
    </xf>
    <xf numFmtId="37" fontId="2" fillId="0" borderId="14" xfId="0" applyNumberFormat="1" applyFont="1" applyBorder="1" applyAlignment="1">
      <alignment horizontal="center"/>
    </xf>
    <xf numFmtId="37" fontId="2" fillId="0" borderId="13" xfId="0" applyNumberFormat="1" applyFont="1" applyBorder="1" applyAlignment="1">
      <alignment horizontal="center"/>
    </xf>
    <xf numFmtId="0" fontId="2" fillId="0" borderId="14" xfId="0" applyFont="1" applyBorder="1" applyAlignment="1">
      <alignment horizontal="center"/>
    </xf>
    <xf numFmtId="0" fontId="0" fillId="0" borderId="15" xfId="0" applyBorder="1" applyAlignment="1">
      <alignment/>
    </xf>
    <xf numFmtId="37" fontId="0" fillId="0" borderId="13" xfId="0" applyNumberFormat="1" applyBorder="1" applyAlignment="1">
      <alignment/>
    </xf>
    <xf numFmtId="0" fontId="0" fillId="0" borderId="13" xfId="0" applyBorder="1" applyAlignment="1">
      <alignment/>
    </xf>
    <xf numFmtId="49" fontId="0" fillId="0" borderId="0" xfId="0" applyNumberFormat="1" applyFont="1" applyAlignment="1">
      <alignment horizontal="right"/>
    </xf>
    <xf numFmtId="37" fontId="2" fillId="0" borderId="16" xfId="0" applyNumberFormat="1" applyFont="1" applyBorder="1" applyAlignment="1">
      <alignment horizontal="centerContinuous"/>
    </xf>
    <xf numFmtId="37" fontId="2" fillId="0" borderId="17" xfId="0" applyNumberFormat="1" applyFont="1" applyBorder="1" applyAlignment="1">
      <alignment horizontal="centerContinuous"/>
    </xf>
    <xf numFmtId="15" fontId="2" fillId="0" borderId="18" xfId="0" applyNumberFormat="1" applyFont="1" applyBorder="1" applyAlignment="1">
      <alignment horizontal="center"/>
    </xf>
    <xf numFmtId="37" fontId="2" fillId="0" borderId="14" xfId="0" applyNumberFormat="1" applyFont="1" applyBorder="1" applyAlignment="1">
      <alignment/>
    </xf>
    <xf numFmtId="37" fontId="2" fillId="0" borderId="18" xfId="0" applyNumberFormat="1" applyFont="1" applyBorder="1" applyAlignment="1">
      <alignment horizontal="center"/>
    </xf>
    <xf numFmtId="0" fontId="2" fillId="0" borderId="17" xfId="0" applyFont="1" applyBorder="1" applyAlignment="1">
      <alignment horizontal="centerContinuous"/>
    </xf>
    <xf numFmtId="37" fontId="2" fillId="0" borderId="19" xfId="0" applyNumberFormat="1" applyFont="1" applyBorder="1" applyAlignment="1">
      <alignment horizontal="centerContinuous"/>
    </xf>
    <xf numFmtId="0" fontId="2" fillId="0" borderId="15" xfId="0" applyFont="1" applyBorder="1" applyAlignment="1">
      <alignment horizontal="centerContinuous"/>
    </xf>
    <xf numFmtId="0" fontId="2" fillId="0" borderId="16" xfId="0" applyFont="1" applyBorder="1" applyAlignment="1">
      <alignment horizontal="centerContinuous"/>
    </xf>
    <xf numFmtId="15" fontId="2" fillId="0" borderId="19" xfId="0" applyNumberFormat="1" applyFont="1" applyBorder="1" applyAlignment="1">
      <alignment horizontal="centerContinuous"/>
    </xf>
    <xf numFmtId="49" fontId="0" fillId="0" borderId="0" xfId="0" applyNumberFormat="1" applyFont="1" applyAlignment="1">
      <alignment/>
    </xf>
    <xf numFmtId="0" fontId="2" fillId="0" borderId="19" xfId="0" applyFont="1" applyBorder="1" applyAlignment="1">
      <alignment/>
    </xf>
    <xf numFmtId="0" fontId="2" fillId="0" borderId="18" xfId="0" applyFont="1" applyBorder="1" applyAlignment="1">
      <alignment horizontal="center"/>
    </xf>
    <xf numFmtId="0" fontId="0" fillId="0" borderId="0" xfId="0" applyAlignment="1">
      <alignment wrapText="1"/>
    </xf>
    <xf numFmtId="0" fontId="0" fillId="0" borderId="0" xfId="0" applyAlignment="1">
      <alignment/>
    </xf>
    <xf numFmtId="0" fontId="0" fillId="0" borderId="0" xfId="0" applyFont="1" applyAlignment="1">
      <alignment/>
    </xf>
    <xf numFmtId="49" fontId="0" fillId="0" borderId="0" xfId="0" applyNumberFormat="1" applyAlignment="1">
      <alignment/>
    </xf>
    <xf numFmtId="0" fontId="0" fillId="0" borderId="0" xfId="0" applyFill="1" applyAlignment="1">
      <alignment/>
    </xf>
    <xf numFmtId="0" fontId="2" fillId="33" borderId="10" xfId="0" applyFont="1" applyFill="1" applyBorder="1" applyAlignment="1">
      <alignment/>
    </xf>
    <xf numFmtId="0" fontId="0" fillId="33" borderId="10" xfId="0" applyFill="1" applyBorder="1" applyAlignment="1">
      <alignment/>
    </xf>
    <xf numFmtId="37" fontId="0" fillId="0" borderId="0" xfId="0" applyNumberFormat="1" applyFill="1" applyAlignment="1">
      <alignment/>
    </xf>
    <xf numFmtId="37" fontId="0" fillId="0" borderId="20" xfId="0" applyNumberFormat="1" applyBorder="1" applyAlignment="1">
      <alignment/>
    </xf>
    <xf numFmtId="37" fontId="0" fillId="0" borderId="21" xfId="0" applyNumberFormat="1" applyBorder="1" applyAlignment="1">
      <alignment/>
    </xf>
    <xf numFmtId="37" fontId="0" fillId="0" borderId="22" xfId="0" applyNumberFormat="1" applyBorder="1" applyAlignment="1">
      <alignment/>
    </xf>
    <xf numFmtId="37" fontId="0" fillId="0" borderId="23" xfId="0" applyNumberFormat="1" applyBorder="1" applyAlignment="1">
      <alignment/>
    </xf>
    <xf numFmtId="37" fontId="0" fillId="0" borderId="0" xfId="0" applyNumberFormat="1" applyFont="1" applyAlignment="1">
      <alignment/>
    </xf>
    <xf numFmtId="37" fontId="0" fillId="0" borderId="0" xfId="0" applyNumberFormat="1" applyFont="1" applyAlignment="1">
      <alignment/>
    </xf>
    <xf numFmtId="37" fontId="0" fillId="0" borderId="24" xfId="0" applyNumberFormat="1" applyBorder="1" applyAlignment="1">
      <alignment/>
    </xf>
    <xf numFmtId="15" fontId="2" fillId="0" borderId="0" xfId="0" applyNumberFormat="1" applyFont="1" applyAlignment="1">
      <alignment horizontal="center"/>
    </xf>
    <xf numFmtId="37" fontId="2" fillId="0" borderId="15" xfId="0" applyNumberFormat="1" applyFont="1" applyBorder="1" applyAlignment="1">
      <alignment horizontal="centerContinuous"/>
    </xf>
    <xf numFmtId="0" fontId="0" fillId="0" borderId="0" xfId="0" applyFont="1" applyFill="1" applyAlignment="1">
      <alignment/>
    </xf>
    <xf numFmtId="0" fontId="0" fillId="0" borderId="0" xfId="0" applyFont="1" applyAlignment="1">
      <alignment/>
    </xf>
    <xf numFmtId="37" fontId="0" fillId="0" borderId="0" xfId="0" applyNumberFormat="1" applyFont="1" applyAlignment="1">
      <alignment/>
    </xf>
    <xf numFmtId="37" fontId="2" fillId="0" borderId="0" xfId="0" applyNumberFormat="1" applyFont="1" applyAlignment="1">
      <alignment/>
    </xf>
    <xf numFmtId="0" fontId="2" fillId="0" borderId="0" xfId="0" applyFont="1" applyAlignment="1">
      <alignment horizontal="left"/>
    </xf>
    <xf numFmtId="0" fontId="2" fillId="0" borderId="0" xfId="0" applyFont="1" applyAlignment="1">
      <alignment/>
    </xf>
    <xf numFmtId="37" fontId="0" fillId="0" borderId="21" xfId="0" applyNumberFormat="1" applyFont="1" applyBorder="1" applyAlignment="1">
      <alignment/>
    </xf>
    <xf numFmtId="0" fontId="2" fillId="0" borderId="0" xfId="0" applyFont="1" applyAlignment="1">
      <alignment horizontal="center"/>
    </xf>
    <xf numFmtId="165" fontId="0" fillId="0" borderId="0" xfId="0" applyNumberFormat="1" applyAlignment="1">
      <alignment/>
    </xf>
    <xf numFmtId="165" fontId="0" fillId="0" borderId="10" xfId="0" applyNumberFormat="1" applyBorder="1" applyAlignment="1">
      <alignment/>
    </xf>
    <xf numFmtId="165" fontId="0" fillId="0" borderId="0" xfId="0" applyNumberFormat="1" applyBorder="1" applyAlignment="1">
      <alignment/>
    </xf>
    <xf numFmtId="0" fontId="2" fillId="0" borderId="25" xfId="0" applyFont="1" applyBorder="1" applyAlignment="1">
      <alignment horizontal="center"/>
    </xf>
    <xf numFmtId="0" fontId="2" fillId="0" borderId="0" xfId="0" applyFont="1" applyBorder="1" applyAlignment="1">
      <alignment horizontal="center"/>
    </xf>
    <xf numFmtId="0" fontId="2" fillId="0" borderId="10" xfId="0" applyFont="1" applyFill="1" applyBorder="1" applyAlignment="1">
      <alignment horizontal="center"/>
    </xf>
    <xf numFmtId="0" fontId="2" fillId="0" borderId="0" xfId="0" applyFont="1" applyAlignment="1">
      <alignment horizontal="centerContinuous"/>
    </xf>
    <xf numFmtId="0" fontId="8" fillId="0" borderId="0" xfId="0" applyFont="1" applyAlignment="1">
      <alignment horizontal="centerContinuous"/>
    </xf>
    <xf numFmtId="0" fontId="2" fillId="0" borderId="0" xfId="0" applyFont="1" applyFill="1" applyAlignment="1">
      <alignment/>
    </xf>
    <xf numFmtId="0" fontId="0" fillId="0" borderId="0" xfId="0" applyFont="1" applyAlignment="1">
      <alignment horizontal="center"/>
    </xf>
    <xf numFmtId="0" fontId="10" fillId="0" borderId="0" xfId="0" applyFont="1" applyAlignment="1">
      <alignment/>
    </xf>
    <xf numFmtId="0" fontId="11" fillId="0" borderId="0" xfId="0" applyFont="1" applyAlignment="1">
      <alignment/>
    </xf>
    <xf numFmtId="0" fontId="11" fillId="0" borderId="0" xfId="0" applyFont="1" applyAlignment="1">
      <alignment/>
    </xf>
    <xf numFmtId="0" fontId="0" fillId="0" borderId="0" xfId="0" applyAlignment="1">
      <alignment horizontal="right"/>
    </xf>
    <xf numFmtId="0" fontId="7" fillId="0" borderId="0" xfId="0" applyFont="1" applyAlignment="1">
      <alignment/>
    </xf>
    <xf numFmtId="165" fontId="0" fillId="0" borderId="0" xfId="0" applyNumberFormat="1" applyFill="1" applyAlignment="1">
      <alignment/>
    </xf>
    <xf numFmtId="0" fontId="0" fillId="0" borderId="0" xfId="0" applyNumberFormat="1" applyAlignment="1">
      <alignment/>
    </xf>
    <xf numFmtId="0" fontId="8" fillId="0" borderId="0" xfId="0" applyFont="1" applyAlignment="1">
      <alignment/>
    </xf>
    <xf numFmtId="0" fontId="2" fillId="0" borderId="10" xfId="0" applyFont="1" applyBorder="1" applyAlignment="1">
      <alignment horizontal="center"/>
    </xf>
    <xf numFmtId="10" fontId="2" fillId="0" borderId="0" xfId="0" applyNumberFormat="1" applyFont="1" applyBorder="1" applyAlignment="1">
      <alignment/>
    </xf>
    <xf numFmtId="10" fontId="0" fillId="0" borderId="0" xfId="0" applyNumberFormat="1" applyFill="1" applyAlignment="1">
      <alignment/>
    </xf>
    <xf numFmtId="0" fontId="2" fillId="0" borderId="0" xfId="0" applyFont="1" applyAlignment="1">
      <alignment horizontal="right"/>
    </xf>
    <xf numFmtId="15" fontId="2" fillId="0" borderId="0" xfId="0" applyNumberFormat="1" applyFont="1" applyAlignment="1">
      <alignment horizontal="center"/>
    </xf>
    <xf numFmtId="49" fontId="2"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horizontal="centerContinuous"/>
    </xf>
    <xf numFmtId="0" fontId="2" fillId="0" borderId="0" xfId="0" applyFont="1" applyAlignment="1" quotePrefix="1">
      <alignment horizontal="center"/>
    </xf>
    <xf numFmtId="49" fontId="2" fillId="0" borderId="0" xfId="0" applyNumberFormat="1" applyFont="1" applyAlignment="1" quotePrefix="1">
      <alignment horizontal="center"/>
    </xf>
    <xf numFmtId="0" fontId="7" fillId="0" borderId="0" xfId="0" applyFont="1" applyBorder="1" applyAlignment="1" quotePrefix="1">
      <alignment horizontal="center"/>
    </xf>
    <xf numFmtId="0" fontId="0" fillId="0" borderId="0" xfId="0" applyFont="1" applyAlignment="1">
      <alignment wrapText="1"/>
    </xf>
    <xf numFmtId="0" fontId="2" fillId="0" borderId="0" xfId="0" applyFont="1" applyAlignment="1" quotePrefix="1">
      <alignment/>
    </xf>
    <xf numFmtId="37" fontId="2" fillId="0" borderId="0" xfId="0" applyNumberFormat="1" applyFont="1" applyBorder="1" applyAlignment="1">
      <alignment/>
    </xf>
    <xf numFmtId="37" fontId="2" fillId="0" borderId="22" xfId="0" applyNumberFormat="1" applyFont="1" applyBorder="1" applyAlignment="1">
      <alignment/>
    </xf>
    <xf numFmtId="37" fontId="0" fillId="0" borderId="0" xfId="0" applyNumberFormat="1" applyFont="1" applyBorder="1" applyAlignment="1">
      <alignment/>
    </xf>
    <xf numFmtId="0" fontId="10" fillId="0" borderId="0" xfId="0" applyFont="1" applyAlignment="1">
      <alignment horizontal="left"/>
    </xf>
    <xf numFmtId="37" fontId="0" fillId="0" borderId="10" xfId="0" applyNumberFormat="1" applyFont="1" applyBorder="1" applyAlignment="1">
      <alignment horizontal="centerContinuous"/>
    </xf>
    <xf numFmtId="0" fontId="0" fillId="0" borderId="0" xfId="0" applyFont="1" applyFill="1" applyAlignment="1">
      <alignment horizontal="right"/>
    </xf>
    <xf numFmtId="0" fontId="0" fillId="0" borderId="0" xfId="0" applyAlignment="1">
      <alignment/>
    </xf>
    <xf numFmtId="0" fontId="0" fillId="0" borderId="0" xfId="0" applyAlignment="1">
      <alignment/>
    </xf>
    <xf numFmtId="0" fontId="48" fillId="0" borderId="0" xfId="0" applyFont="1" applyAlignment="1">
      <alignment horizontal="left" wrapText="1" readingOrder="1"/>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xf>
    <xf numFmtId="166" fontId="0" fillId="0" borderId="0" xfId="0" applyNumberFormat="1" applyAlignment="1">
      <alignment horizontal="center" vertical="top"/>
    </xf>
    <xf numFmtId="0" fontId="48" fillId="0" borderId="0" xfId="0" applyFont="1" applyAlignment="1">
      <alignment horizontal="left" vertical="top" wrapText="1" readingOrder="1"/>
    </xf>
    <xf numFmtId="0" fontId="0" fillId="0" borderId="0" xfId="0" applyFont="1" applyAlignment="1">
      <alignment horizontal="center" vertical="top"/>
    </xf>
    <xf numFmtId="49" fontId="0" fillId="0" borderId="0" xfId="0" applyNumberFormat="1" applyFont="1" applyAlignment="1">
      <alignment horizontal="center" vertical="top"/>
    </xf>
    <xf numFmtId="0" fontId="0" fillId="0" borderId="0" xfId="0" applyFont="1" applyAlignment="1">
      <alignment vertical="top" wrapText="1"/>
    </xf>
    <xf numFmtId="0" fontId="48" fillId="0" borderId="0" xfId="0" applyFont="1" applyAlignment="1">
      <alignment horizontal="left" readingOrder="1"/>
    </xf>
    <xf numFmtId="0" fontId="49" fillId="0" borderId="0" xfId="0" applyFont="1" applyAlignment="1">
      <alignment horizontal="left" readingOrder="1"/>
    </xf>
    <xf numFmtId="0" fontId="0" fillId="0" borderId="0" xfId="0" applyFont="1" applyAlignment="1">
      <alignment horizontal="left" readingOrder="1"/>
    </xf>
    <xf numFmtId="0" fontId="2" fillId="0" borderId="0" xfId="0" applyNumberFormat="1" applyFont="1" applyAlignment="1">
      <alignment horizont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37" fontId="0" fillId="34" borderId="0" xfId="0" applyNumberFormat="1" applyFill="1" applyAlignment="1">
      <alignment/>
    </xf>
    <xf numFmtId="37" fontId="0" fillId="34" borderId="10" xfId="0" applyNumberFormat="1" applyFill="1" applyBorder="1" applyAlignment="1">
      <alignment/>
    </xf>
    <xf numFmtId="0" fontId="0" fillId="34" borderId="0" xfId="0" applyFill="1" applyAlignment="1">
      <alignment/>
    </xf>
    <xf numFmtId="165" fontId="0" fillId="34" borderId="0" xfId="0" applyNumberFormat="1" applyFill="1" applyAlignment="1">
      <alignment/>
    </xf>
    <xf numFmtId="165" fontId="0" fillId="34" borderId="20" xfId="0" applyNumberFormat="1" applyFill="1" applyBorder="1" applyAlignment="1">
      <alignment/>
    </xf>
    <xf numFmtId="165" fontId="0" fillId="34" borderId="23" xfId="0" applyNumberFormat="1" applyFill="1" applyBorder="1" applyAlignment="1">
      <alignment/>
    </xf>
    <xf numFmtId="165" fontId="0" fillId="34" borderId="10" xfId="0" applyNumberFormat="1" applyFill="1" applyBorder="1" applyAlignment="1">
      <alignment/>
    </xf>
    <xf numFmtId="165" fontId="0" fillId="34" borderId="0" xfId="0" applyNumberFormat="1" applyFill="1" applyBorder="1" applyAlignment="1">
      <alignment/>
    </xf>
    <xf numFmtId="165" fontId="0" fillId="34" borderId="22" xfId="0" applyNumberFormat="1" applyFill="1" applyBorder="1" applyAlignment="1">
      <alignment/>
    </xf>
    <xf numFmtId="0" fontId="0" fillId="0" borderId="0" xfId="0" applyAlignment="1">
      <alignment/>
    </xf>
    <xf numFmtId="49" fontId="0" fillId="0" borderId="0" xfId="0" applyNumberFormat="1" applyFont="1" applyAlignment="1">
      <alignment horizontal="left"/>
    </xf>
    <xf numFmtId="37" fontId="0" fillId="34" borderId="0" xfId="0" applyNumberFormat="1" applyFill="1" applyBorder="1" applyAlignment="1">
      <alignment/>
    </xf>
    <xf numFmtId="37" fontId="0" fillId="34" borderId="18" xfId="0" applyNumberFormat="1" applyFill="1" applyBorder="1" applyAlignment="1">
      <alignment/>
    </xf>
    <xf numFmtId="37" fontId="0" fillId="34" borderId="18" xfId="0" applyNumberFormat="1" applyFont="1" applyFill="1" applyBorder="1" applyAlignment="1">
      <alignment/>
    </xf>
    <xf numFmtId="37" fontId="0" fillId="34" borderId="14" xfId="0" applyNumberFormat="1" applyFill="1" applyBorder="1" applyAlignment="1">
      <alignment/>
    </xf>
    <xf numFmtId="0" fontId="2" fillId="34" borderId="10" xfId="0" applyFont="1" applyFill="1" applyBorder="1" applyAlignment="1">
      <alignment/>
    </xf>
    <xf numFmtId="0" fontId="2" fillId="34" borderId="0" xfId="0" applyFont="1" applyFill="1" applyAlignment="1">
      <alignment/>
    </xf>
    <xf numFmtId="0" fontId="0" fillId="34" borderId="0" xfId="0" applyFont="1" applyFill="1" applyAlignment="1">
      <alignment/>
    </xf>
    <xf numFmtId="0" fontId="2" fillId="34" borderId="0" xfId="0" applyFont="1" applyFill="1" applyAlignment="1">
      <alignment/>
    </xf>
    <xf numFmtId="0" fontId="0" fillId="34" borderId="0" xfId="0" applyFill="1" applyBorder="1" applyAlignment="1">
      <alignment/>
    </xf>
    <xf numFmtId="0" fontId="2" fillId="34" borderId="16" xfId="0" applyFont="1" applyFill="1" applyBorder="1" applyAlignment="1">
      <alignment/>
    </xf>
    <xf numFmtId="0" fontId="0" fillId="34" borderId="20" xfId="0" applyFill="1" applyBorder="1" applyAlignment="1">
      <alignment/>
    </xf>
    <xf numFmtId="0" fontId="0" fillId="34" borderId="17" xfId="0" applyFill="1" applyBorder="1" applyAlignment="1">
      <alignment/>
    </xf>
    <xf numFmtId="0" fontId="0" fillId="34" borderId="13" xfId="0" applyFill="1" applyBorder="1" applyAlignment="1">
      <alignment/>
    </xf>
    <xf numFmtId="37" fontId="0" fillId="34" borderId="13" xfId="0" applyNumberFormat="1" applyFill="1" applyBorder="1" applyAlignment="1">
      <alignment/>
    </xf>
    <xf numFmtId="0" fontId="0" fillId="34" borderId="26" xfId="0" applyFill="1" applyBorder="1" applyAlignment="1">
      <alignment/>
    </xf>
    <xf numFmtId="0" fontId="0" fillId="34" borderId="0" xfId="0" applyFont="1" applyFill="1" applyBorder="1" applyAlignment="1">
      <alignment/>
    </xf>
    <xf numFmtId="0" fontId="0" fillId="34" borderId="25" xfId="0" applyFill="1" applyBorder="1" applyAlignment="1">
      <alignment/>
    </xf>
    <xf numFmtId="164" fontId="0" fillId="34" borderId="18" xfId="0" applyNumberFormat="1" applyFill="1" applyBorder="1" applyAlignment="1">
      <alignment horizontal="center"/>
    </xf>
    <xf numFmtId="37" fontId="0" fillId="34" borderId="18" xfId="0" applyNumberFormat="1" applyFill="1" applyBorder="1" applyAlignment="1">
      <alignment horizontal="center"/>
    </xf>
    <xf numFmtId="37" fontId="0" fillId="34" borderId="14" xfId="0" applyNumberFormat="1" applyFill="1" applyBorder="1" applyAlignment="1">
      <alignment horizontal="center"/>
    </xf>
    <xf numFmtId="0" fontId="2" fillId="34" borderId="26" xfId="0" applyFont="1" applyFill="1" applyBorder="1" applyAlignment="1">
      <alignment/>
    </xf>
    <xf numFmtId="164" fontId="0" fillId="34" borderId="14" xfId="0" applyNumberFormat="1" applyFill="1" applyBorder="1" applyAlignment="1">
      <alignment/>
    </xf>
    <xf numFmtId="37" fontId="0" fillId="34" borderId="24" xfId="0" applyNumberFormat="1" applyFill="1" applyBorder="1" applyAlignment="1">
      <alignment horizontal="center"/>
    </xf>
    <xf numFmtId="37" fontId="0" fillId="34" borderId="24" xfId="0" applyNumberFormat="1" applyFill="1" applyBorder="1" applyAlignment="1">
      <alignment/>
    </xf>
    <xf numFmtId="164" fontId="2" fillId="34" borderId="13" xfId="0" applyNumberFormat="1" applyFont="1" applyFill="1" applyBorder="1" applyAlignment="1">
      <alignment horizontal="center"/>
    </xf>
    <xf numFmtId="37" fontId="0" fillId="34" borderId="0" xfId="0" applyNumberFormat="1" applyFill="1" applyAlignment="1">
      <alignment horizontal="center"/>
    </xf>
    <xf numFmtId="164" fontId="2" fillId="34" borderId="14" xfId="0" applyNumberFormat="1" applyFont="1" applyFill="1" applyBorder="1" applyAlignment="1">
      <alignment horizontal="center"/>
    </xf>
    <xf numFmtId="1" fontId="0" fillId="34" borderId="13" xfId="0" applyNumberFormat="1" applyFill="1" applyBorder="1" applyAlignment="1">
      <alignment horizontal="center"/>
    </xf>
    <xf numFmtId="37" fontId="0" fillId="34" borderId="13" xfId="0" applyNumberFormat="1" applyFill="1" applyBorder="1" applyAlignment="1">
      <alignment horizontal="center"/>
    </xf>
    <xf numFmtId="1" fontId="0" fillId="34" borderId="18" xfId="0" applyNumberFormat="1" applyFill="1" applyBorder="1" applyAlignment="1">
      <alignment horizontal="center"/>
    </xf>
    <xf numFmtId="37" fontId="0" fillId="34" borderId="24" xfId="0" applyNumberFormat="1" applyFill="1" applyBorder="1" applyAlignment="1">
      <alignment/>
    </xf>
    <xf numFmtId="0" fontId="0" fillId="0" borderId="0" xfId="0" applyAlignment="1">
      <alignment/>
    </xf>
    <xf numFmtId="10" fontId="0" fillId="34" borderId="18" xfId="0" applyNumberFormat="1" applyFont="1" applyFill="1" applyBorder="1" applyAlignment="1">
      <alignment horizontal="center"/>
    </xf>
    <xf numFmtId="3" fontId="0" fillId="34" borderId="0" xfId="0" applyNumberFormat="1" applyFill="1" applyAlignment="1">
      <alignment/>
    </xf>
    <xf numFmtId="37" fontId="2" fillId="34" borderId="0" xfId="0" applyNumberFormat="1" applyFont="1" applyFill="1" applyAlignment="1">
      <alignment horizontal="center"/>
    </xf>
    <xf numFmtId="0" fontId="2" fillId="34" borderId="0" xfId="0" applyFont="1" applyFill="1" applyAlignment="1">
      <alignment horizontal="center"/>
    </xf>
    <xf numFmtId="0" fontId="0" fillId="34" borderId="0" xfId="0" applyFill="1" applyAlignment="1">
      <alignment horizontal="left"/>
    </xf>
    <xf numFmtId="37" fontId="0" fillId="34" borderId="22" xfId="0" applyNumberFormat="1" applyFill="1" applyBorder="1" applyAlignment="1">
      <alignment/>
    </xf>
    <xf numFmtId="0" fontId="0" fillId="0" borderId="0" xfId="0" applyAlignment="1">
      <alignment/>
    </xf>
    <xf numFmtId="0" fontId="0" fillId="34" borderId="26" xfId="0" applyFont="1" applyFill="1" applyBorder="1" applyAlignment="1">
      <alignment/>
    </xf>
    <xf numFmtId="3" fontId="0" fillId="34" borderId="25" xfId="0" applyNumberFormat="1" applyFill="1" applyBorder="1" applyAlignment="1">
      <alignment/>
    </xf>
    <xf numFmtId="0" fontId="2" fillId="34" borderId="26" xfId="0" applyFont="1" applyFill="1" applyBorder="1" applyAlignment="1">
      <alignment/>
    </xf>
    <xf numFmtId="165" fontId="2" fillId="0" borderId="0" xfId="0" applyNumberFormat="1" applyFont="1" applyBorder="1" applyAlignment="1">
      <alignment/>
    </xf>
    <xf numFmtId="165" fontId="0" fillId="0" borderId="0" xfId="0" applyNumberFormat="1" applyFont="1" applyBorder="1" applyAlignment="1">
      <alignment/>
    </xf>
    <xf numFmtId="165" fontId="0" fillId="0" borderId="10" xfId="0" applyNumberFormat="1" applyFont="1" applyBorder="1" applyAlignment="1">
      <alignment/>
    </xf>
    <xf numFmtId="165" fontId="2" fillId="0" borderId="22" xfId="0" applyNumberFormat="1" applyFont="1" applyBorder="1" applyAlignment="1">
      <alignment/>
    </xf>
    <xf numFmtId="165" fontId="2" fillId="0" borderId="0" xfId="0" applyNumberFormat="1" applyFont="1" applyAlignment="1">
      <alignment/>
    </xf>
    <xf numFmtId="165" fontId="2" fillId="0" borderId="21" xfId="0" applyNumberFormat="1" applyFont="1" applyBorder="1" applyAlignment="1">
      <alignment/>
    </xf>
    <xf numFmtId="0" fontId="0" fillId="0" borderId="0" xfId="0" applyAlignment="1">
      <alignment/>
    </xf>
    <xf numFmtId="0" fontId="0" fillId="34" borderId="0" xfId="0" applyFill="1" applyAlignment="1" quotePrefix="1">
      <alignment/>
    </xf>
    <xf numFmtId="0" fontId="2" fillId="34" borderId="0" xfId="0" applyFont="1" applyFill="1" applyAlignment="1">
      <alignment horizontal="center"/>
    </xf>
    <xf numFmtId="0" fontId="2" fillId="34" borderId="0" xfId="0" applyFont="1" applyFill="1" applyBorder="1" applyAlignment="1">
      <alignment horizontal="center"/>
    </xf>
    <xf numFmtId="0" fontId="2" fillId="34" borderId="10" xfId="0" applyFont="1" applyFill="1" applyBorder="1" applyAlignment="1">
      <alignment horizontal="center"/>
    </xf>
    <xf numFmtId="37" fontId="0" fillId="34" borderId="20" xfId="0" applyNumberFormat="1" applyFill="1" applyBorder="1" applyAlignment="1">
      <alignment/>
    </xf>
    <xf numFmtId="37" fontId="0" fillId="34" borderId="21" xfId="0" applyNumberFormat="1" applyFill="1" applyBorder="1" applyAlignment="1">
      <alignment/>
    </xf>
    <xf numFmtId="0" fontId="0" fillId="34" borderId="0" xfId="0" applyFont="1" applyFill="1" applyAlignment="1">
      <alignment/>
    </xf>
    <xf numFmtId="37" fontId="0" fillId="34" borderId="23" xfId="0" applyNumberFormat="1" applyFill="1" applyBorder="1" applyAlignment="1">
      <alignment/>
    </xf>
    <xf numFmtId="37" fontId="0" fillId="34" borderId="21" xfId="0" applyNumberFormat="1" applyFont="1" applyFill="1" applyBorder="1" applyAlignment="1">
      <alignment/>
    </xf>
    <xf numFmtId="37" fontId="0" fillId="34" borderId="21" xfId="0" applyNumberFormat="1" applyFont="1" applyFill="1" applyBorder="1" applyAlignment="1">
      <alignment/>
    </xf>
    <xf numFmtId="37" fontId="0" fillId="34" borderId="0" xfId="0" applyNumberFormat="1" applyFont="1" applyFill="1" applyAlignment="1">
      <alignment/>
    </xf>
    <xf numFmtId="37" fontId="0" fillId="34" borderId="0" xfId="0" applyNumberFormat="1" applyFont="1" applyFill="1" applyAlignment="1">
      <alignment/>
    </xf>
    <xf numFmtId="0" fontId="0" fillId="0" borderId="0" xfId="0" applyAlignment="1">
      <alignment/>
    </xf>
    <xf numFmtId="0" fontId="0" fillId="0" borderId="0" xfId="0" applyAlignment="1">
      <alignment/>
    </xf>
    <xf numFmtId="0" fontId="0" fillId="34" borderId="0" xfId="0" applyFill="1" applyAlignment="1">
      <alignment horizontal="center"/>
    </xf>
    <xf numFmtId="165" fontId="0" fillId="34" borderId="21" xfId="0" applyNumberFormat="1" applyFill="1" applyBorder="1" applyAlignment="1">
      <alignment/>
    </xf>
    <xf numFmtId="165" fontId="0" fillId="34" borderId="0" xfId="0" applyNumberFormat="1" applyFont="1" applyFill="1" applyBorder="1" applyAlignment="1">
      <alignment/>
    </xf>
    <xf numFmtId="165" fontId="2" fillId="34" borderId="0" xfId="0" applyNumberFormat="1" applyFont="1" applyFill="1" applyAlignment="1">
      <alignment/>
    </xf>
    <xf numFmtId="0" fontId="0" fillId="0" borderId="0" xfId="0" applyAlignment="1">
      <alignment/>
    </xf>
    <xf numFmtId="49" fontId="0" fillId="34" borderId="0" xfId="0" applyNumberFormat="1" applyFont="1" applyFill="1" applyAlignment="1">
      <alignment/>
    </xf>
    <xf numFmtId="49" fontId="0" fillId="34" borderId="0" xfId="0" applyNumberFormat="1" applyFill="1" applyAlignment="1">
      <alignment/>
    </xf>
    <xf numFmtId="0" fontId="0" fillId="34" borderId="0" xfId="0" applyFont="1" applyFill="1" applyAlignment="1">
      <alignment horizontal="right"/>
    </xf>
    <xf numFmtId="0" fontId="0" fillId="34" borderId="0" xfId="0" applyFill="1" applyAlignment="1">
      <alignment horizontal="right"/>
    </xf>
    <xf numFmtId="37" fontId="2" fillId="34" borderId="0" xfId="0" applyNumberFormat="1" applyFont="1" applyFill="1" applyAlignment="1">
      <alignment/>
    </xf>
    <xf numFmtId="4" fontId="0" fillId="34" borderId="0" xfId="0" applyNumberFormat="1" applyFill="1" applyAlignment="1">
      <alignment/>
    </xf>
    <xf numFmtId="49" fontId="0" fillId="34" borderId="0" xfId="0" applyNumberFormat="1" applyFill="1" applyAlignment="1">
      <alignment horizontal="left"/>
    </xf>
    <xf numFmtId="0" fontId="0" fillId="34" borderId="0" xfId="0" applyFill="1" applyAlignment="1" quotePrefix="1">
      <alignment horizontal="left"/>
    </xf>
    <xf numFmtId="49" fontId="0" fillId="34" borderId="0" xfId="0" applyNumberFormat="1" applyFont="1" applyFill="1" applyAlignment="1">
      <alignment horizontal="left"/>
    </xf>
    <xf numFmtId="0" fontId="0" fillId="34" borderId="0" xfId="0" applyFont="1" applyFill="1" applyAlignment="1" quotePrefix="1">
      <alignment horizontal="left"/>
    </xf>
    <xf numFmtId="0" fontId="0" fillId="34" borderId="0" xfId="0" applyFont="1" applyFill="1" applyAlignment="1">
      <alignment horizontal="left"/>
    </xf>
    <xf numFmtId="0" fontId="0" fillId="0" borderId="0" xfId="0" applyAlignment="1">
      <alignment/>
    </xf>
    <xf numFmtId="49" fontId="0" fillId="0" borderId="0" xfId="0" applyNumberFormat="1" applyAlignment="1">
      <alignment horizontal="right"/>
    </xf>
    <xf numFmtId="0" fontId="0" fillId="0" borderId="0" xfId="0" applyFill="1" applyAlignment="1">
      <alignment/>
    </xf>
    <xf numFmtId="37" fontId="0" fillId="0" borderId="0" xfId="0" applyNumberFormat="1" applyFill="1" applyAlignment="1">
      <alignment/>
    </xf>
    <xf numFmtId="0" fontId="2" fillId="0" borderId="0" xfId="0" applyFont="1" applyFill="1" applyAlignment="1">
      <alignment/>
    </xf>
    <xf numFmtId="37" fontId="2" fillId="0" borderId="0" xfId="0" applyNumberFormat="1" applyFont="1" applyFill="1" applyAlignment="1">
      <alignment/>
    </xf>
    <xf numFmtId="0" fontId="0" fillId="0" borderId="0" xfId="0" applyAlignment="1">
      <alignment/>
    </xf>
    <xf numFmtId="37" fontId="0" fillId="0" borderId="0" xfId="0" applyNumberFormat="1" applyAlignment="1">
      <alignment/>
    </xf>
    <xf numFmtId="49" fontId="0" fillId="0" borderId="0" xfId="0" applyNumberFormat="1" applyAlignment="1">
      <alignment horizontal="right"/>
    </xf>
    <xf numFmtId="0" fontId="0" fillId="0" borderId="0" xfId="0" applyBorder="1" applyAlignment="1">
      <alignment/>
    </xf>
    <xf numFmtId="0" fontId="0" fillId="0" borderId="0" xfId="0" applyFill="1" applyAlignment="1">
      <alignment/>
    </xf>
    <xf numFmtId="37" fontId="0" fillId="0" borderId="0" xfId="0" applyNumberFormat="1" applyFill="1" applyAlignment="1">
      <alignment/>
    </xf>
    <xf numFmtId="0" fontId="2" fillId="0" borderId="0" xfId="0" applyFont="1" applyAlignment="1">
      <alignment/>
    </xf>
    <xf numFmtId="0" fontId="2" fillId="0" borderId="0" xfId="0" applyFont="1" applyFill="1" applyAlignment="1">
      <alignment/>
    </xf>
    <xf numFmtId="49" fontId="2" fillId="0" borderId="0" xfId="0" applyNumberFormat="1" applyFont="1" applyAlignment="1">
      <alignment horizontal="right"/>
    </xf>
    <xf numFmtId="49" fontId="2" fillId="0" borderId="0" xfId="0" applyNumberFormat="1" applyFont="1" applyFill="1" applyAlignment="1">
      <alignment horizontal="right"/>
    </xf>
    <xf numFmtId="10" fontId="0" fillId="0" borderId="0" xfId="0" applyNumberFormat="1" applyFill="1" applyAlignment="1">
      <alignment horizontal="center"/>
    </xf>
    <xf numFmtId="167" fontId="0" fillId="0" borderId="0" xfId="0" applyNumberFormat="1" applyFill="1" applyAlignment="1">
      <alignment/>
    </xf>
    <xf numFmtId="37" fontId="0" fillId="0" borderId="0" xfId="0" applyNumberFormat="1" applyFill="1" applyAlignment="1">
      <alignment horizontal="center"/>
    </xf>
    <xf numFmtId="49" fontId="2" fillId="0" borderId="0" xfId="0" applyNumberFormat="1" applyFont="1" applyFill="1" applyAlignment="1">
      <alignment horizontal="center"/>
    </xf>
    <xf numFmtId="0" fontId="0" fillId="0" borderId="0" xfId="0" applyNumberFormat="1" applyFill="1" applyAlignment="1">
      <alignment/>
    </xf>
    <xf numFmtId="165" fontId="0" fillId="0" borderId="0" xfId="0" applyNumberFormat="1" applyFill="1" applyAlignment="1">
      <alignment horizontal="center"/>
    </xf>
    <xf numFmtId="0" fontId="0" fillId="0" borderId="0" xfId="0" applyNumberFormat="1" applyAlignment="1">
      <alignment/>
    </xf>
    <xf numFmtId="49" fontId="2" fillId="34" borderId="0" xfId="0" applyNumberFormat="1" applyFont="1" applyFill="1" applyAlignment="1">
      <alignment horizontal="right"/>
    </xf>
    <xf numFmtId="0" fontId="2" fillId="0" borderId="0" xfId="0" applyFont="1" applyBorder="1" applyAlignment="1">
      <alignment horizontal="center"/>
    </xf>
    <xf numFmtId="0" fontId="0" fillId="34" borderId="19" xfId="0" applyFont="1" applyFill="1" applyBorder="1" applyAlignment="1">
      <alignment/>
    </xf>
    <xf numFmtId="3" fontId="0" fillId="34" borderId="15" xfId="0" applyNumberFormat="1" applyFill="1" applyBorder="1" applyAlignment="1">
      <alignment/>
    </xf>
    <xf numFmtId="0" fontId="0" fillId="34" borderId="21" xfId="0" applyFill="1" applyBorder="1" applyAlignment="1">
      <alignment/>
    </xf>
    <xf numFmtId="0" fontId="0" fillId="34" borderId="10" xfId="0" applyFill="1" applyBorder="1" applyAlignment="1">
      <alignment/>
    </xf>
    <xf numFmtId="10" fontId="0" fillId="34" borderId="0" xfId="0" applyNumberFormat="1" applyFont="1" applyFill="1" applyBorder="1" applyAlignment="1">
      <alignment/>
    </xf>
    <xf numFmtId="10" fontId="0" fillId="34" borderId="0" xfId="0" applyNumberFormat="1" applyFill="1" applyAlignment="1">
      <alignment/>
    </xf>
    <xf numFmtId="10" fontId="2" fillId="34" borderId="0" xfId="0" applyNumberFormat="1" applyFont="1" applyFill="1" applyBorder="1" applyAlignment="1">
      <alignment/>
    </xf>
    <xf numFmtId="10" fontId="0" fillId="34" borderId="0" xfId="0" applyNumberFormat="1" applyFill="1" applyAlignment="1">
      <alignment horizontal="center"/>
    </xf>
    <xf numFmtId="0" fontId="0" fillId="0" borderId="0" xfId="0" applyAlignment="1">
      <alignment/>
    </xf>
    <xf numFmtId="2" fontId="0" fillId="34" borderId="0" xfId="0" applyNumberFormat="1" applyFill="1" applyAlignment="1">
      <alignment horizontal="center"/>
    </xf>
    <xf numFmtId="0" fontId="0" fillId="34" borderId="0" xfId="0" applyFill="1" applyAlignment="1">
      <alignment horizontal="center" vertical="center"/>
    </xf>
    <xf numFmtId="10" fontId="0" fillId="34" borderId="0" xfId="0" applyNumberFormat="1" applyFont="1" applyFill="1" applyAlignment="1">
      <alignment horizontal="center" vertical="center"/>
    </xf>
    <xf numFmtId="10" fontId="0" fillId="34" borderId="0" xfId="0" applyNumberFormat="1" applyFill="1" applyAlignment="1">
      <alignment horizontal="center" vertical="center"/>
    </xf>
    <xf numFmtId="0" fontId="0" fillId="0" borderId="0" xfId="0" applyAlignment="1">
      <alignment/>
    </xf>
    <xf numFmtId="49" fontId="2" fillId="34" borderId="0" xfId="0" applyNumberFormat="1" applyFont="1" applyFill="1" applyAlignment="1">
      <alignment horizontal="right"/>
    </xf>
    <xf numFmtId="37" fontId="2" fillId="34" borderId="0" xfId="0" applyNumberFormat="1" applyFont="1" applyFill="1" applyAlignment="1">
      <alignment/>
    </xf>
    <xf numFmtId="49" fontId="0" fillId="34" borderId="0" xfId="0" applyNumberFormat="1" applyFill="1" applyAlignment="1">
      <alignment horizontal="right"/>
    </xf>
    <xf numFmtId="49" fontId="0" fillId="34" borderId="0" xfId="0" applyNumberFormat="1" applyFill="1" applyAlignment="1" quotePrefix="1">
      <alignment horizontal="left"/>
    </xf>
    <xf numFmtId="0" fontId="0" fillId="0" borderId="0" xfId="0" applyAlignment="1">
      <alignment/>
    </xf>
    <xf numFmtId="37" fontId="0" fillId="34" borderId="0" xfId="0" applyNumberFormat="1" applyFont="1" applyFill="1" applyBorder="1" applyAlignment="1">
      <alignment/>
    </xf>
    <xf numFmtId="0" fontId="3" fillId="34" borderId="0" xfId="0" applyFont="1" applyFill="1" applyAlignment="1">
      <alignment horizontal="centerContinuous"/>
    </xf>
    <xf numFmtId="0" fontId="2" fillId="34" borderId="0" xfId="0" applyFont="1" applyFill="1" applyAlignment="1">
      <alignment horizontal="centerContinuous"/>
    </xf>
    <xf numFmtId="0" fontId="4" fillId="34" borderId="0" xfId="0" applyFont="1" applyFill="1" applyAlignment="1">
      <alignment horizontal="centerContinuous"/>
    </xf>
    <xf numFmtId="0" fontId="6" fillId="34" borderId="0" xfId="0" applyFont="1" applyFill="1" applyAlignment="1">
      <alignment horizontal="centerContinuous"/>
    </xf>
    <xf numFmtId="0" fontId="5" fillId="34" borderId="0" xfId="0" applyFont="1" applyFill="1" applyAlignment="1">
      <alignment horizontal="centerContinuous"/>
    </xf>
    <xf numFmtId="0" fontId="0" fillId="34" borderId="0" xfId="0" applyFont="1" applyFill="1" applyAlignment="1">
      <alignment horizontal="center"/>
    </xf>
    <xf numFmtId="0" fontId="48" fillId="0" borderId="0" xfId="0" applyFont="1" applyAlignment="1">
      <alignment horizontal="left" vertical="top" wrapText="1" readingOrder="1"/>
    </xf>
    <xf numFmtId="0" fontId="48" fillId="0" borderId="0" xfId="0" applyFont="1" applyAlignment="1">
      <alignment horizontal="left" wrapText="1" readingOrder="1"/>
    </xf>
    <xf numFmtId="0" fontId="0" fillId="0" borderId="0" xfId="0" applyAlignment="1">
      <alignment/>
    </xf>
    <xf numFmtId="167" fontId="0" fillId="0" borderId="0" xfId="0" applyNumberFormat="1" applyAlignment="1">
      <alignment/>
    </xf>
    <xf numFmtId="167" fontId="2" fillId="0" borderId="0" xfId="0" applyNumberFormat="1" applyFont="1" applyAlignment="1">
      <alignment/>
    </xf>
    <xf numFmtId="167" fontId="0" fillId="34" borderId="0" xfId="0" applyNumberFormat="1" applyFill="1" applyAlignment="1">
      <alignment/>
    </xf>
    <xf numFmtId="167" fontId="2" fillId="0" borderId="22" xfId="0" applyNumberFormat="1" applyFont="1" applyBorder="1" applyAlignment="1">
      <alignment/>
    </xf>
    <xf numFmtId="167" fontId="0" fillId="34" borderId="10" xfId="0" applyNumberFormat="1" applyFill="1" applyBorder="1" applyAlignment="1">
      <alignment/>
    </xf>
    <xf numFmtId="167" fontId="0" fillId="34" borderId="23" xfId="0" applyNumberFormat="1" applyFill="1" applyBorder="1" applyAlignment="1">
      <alignment/>
    </xf>
    <xf numFmtId="167" fontId="0" fillId="34" borderId="0" xfId="0" applyNumberFormat="1" applyFont="1" applyFill="1" applyAlignment="1">
      <alignment/>
    </xf>
    <xf numFmtId="167" fontId="0" fillId="34" borderId="22" xfId="0" applyNumberFormat="1" applyFill="1" applyBorder="1" applyAlignment="1">
      <alignment/>
    </xf>
    <xf numFmtId="167" fontId="0" fillId="34" borderId="18" xfId="0" applyNumberFormat="1" applyFill="1" applyBorder="1" applyAlignment="1">
      <alignment/>
    </xf>
    <xf numFmtId="167" fontId="0" fillId="0" borderId="24" xfId="0" applyNumberFormat="1" applyBorder="1" applyAlignment="1">
      <alignment/>
    </xf>
    <xf numFmtId="167" fontId="0" fillId="34" borderId="13" xfId="0" applyNumberFormat="1" applyFill="1" applyBorder="1" applyAlignment="1">
      <alignment/>
    </xf>
    <xf numFmtId="167" fontId="0" fillId="34" borderId="24" xfId="0" applyNumberFormat="1" applyFill="1" applyBorder="1" applyAlignment="1">
      <alignment/>
    </xf>
    <xf numFmtId="5" fontId="0" fillId="34" borderId="14" xfId="0" applyNumberFormat="1" applyFill="1" applyBorder="1" applyAlignment="1">
      <alignment horizontal="center"/>
    </xf>
    <xf numFmtId="168" fontId="0" fillId="34" borderId="14" xfId="44" applyNumberFormat="1" applyFont="1" applyFill="1" applyBorder="1" applyAlignment="1">
      <alignment horizontal="center"/>
    </xf>
    <xf numFmtId="169" fontId="0" fillId="34" borderId="13" xfId="57" applyNumberFormat="1"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0" fillId="0" borderId="0" xfId="0" applyAlignment="1">
      <alignment/>
    </xf>
    <xf numFmtId="37" fontId="2" fillId="0" borderId="0" xfId="0" applyNumberFormat="1" applyFont="1" applyAlignment="1">
      <alignment horizontal="center"/>
    </xf>
    <xf numFmtId="0" fontId="0" fillId="0" borderId="0" xfId="0" applyAlignment="1">
      <alignment/>
    </xf>
    <xf numFmtId="167" fontId="0" fillId="0" borderId="22" xfId="0" applyNumberFormat="1" applyBorder="1" applyAlignment="1">
      <alignment/>
    </xf>
    <xf numFmtId="167" fontId="0" fillId="0" borderId="10" xfId="0" applyNumberFormat="1" applyBorder="1" applyAlignment="1">
      <alignment/>
    </xf>
    <xf numFmtId="167" fontId="0" fillId="34" borderId="0" xfId="0" applyNumberFormat="1" applyFill="1" applyBorder="1" applyAlignment="1">
      <alignment/>
    </xf>
    <xf numFmtId="167" fontId="14" fillId="34" borderId="0" xfId="0" applyNumberFormat="1" applyFont="1" applyFill="1" applyBorder="1" applyAlignment="1">
      <alignment/>
    </xf>
    <xf numFmtId="0" fontId="48" fillId="0" borderId="0" xfId="0" applyFont="1" applyAlignment="1">
      <alignment horizontal="left" vertical="top" wrapText="1" readingOrder="1"/>
    </xf>
    <xf numFmtId="0" fontId="48" fillId="0" borderId="0" xfId="0" applyFont="1" applyAlignment="1">
      <alignment horizontal="left" wrapText="1" readingOrder="1"/>
    </xf>
    <xf numFmtId="0" fontId="0" fillId="0" borderId="0" xfId="0" applyFont="1" applyAlignment="1">
      <alignment horizontal="left" wrapText="1"/>
    </xf>
    <xf numFmtId="0" fontId="9" fillId="0" borderId="0" xfId="0" applyFont="1" applyAlignment="1">
      <alignment horizontal="center"/>
    </xf>
    <xf numFmtId="0" fontId="0" fillId="0" borderId="0" xfId="0" applyFont="1" applyAlignment="1">
      <alignment horizontal="left" vertical="top" wrapText="1" readingOrder="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xf>
    <xf numFmtId="0" fontId="0" fillId="0" borderId="0" xfId="0" applyFont="1" applyBorder="1" applyAlignment="1">
      <alignment horizontal="left" wrapText="1"/>
    </xf>
    <xf numFmtId="0" fontId="0" fillId="0" borderId="0" xfId="0" applyBorder="1" applyAlignment="1">
      <alignment horizontal="left" wrapText="1"/>
    </xf>
    <xf numFmtId="0" fontId="48"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109</xdr:row>
      <xdr:rowOff>0</xdr:rowOff>
    </xdr:from>
    <xdr:to>
      <xdr:col>8</xdr:col>
      <xdr:colOff>171450</xdr:colOff>
      <xdr:row>109</xdr:row>
      <xdr:rowOff>0</xdr:rowOff>
    </xdr:to>
    <xdr:sp fLocksText="0">
      <xdr:nvSpPr>
        <xdr:cNvPr id="1" name="Text Box 4"/>
        <xdr:cNvSpPr txBox="1">
          <a:spLocks noChangeArrowheads="1"/>
        </xdr:cNvSpPr>
      </xdr:nvSpPr>
      <xdr:spPr>
        <a:xfrm>
          <a:off x="609600" y="17687925"/>
          <a:ext cx="5419725" cy="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109</xdr:row>
      <xdr:rowOff>0</xdr:rowOff>
    </xdr:from>
    <xdr:to>
      <xdr:col>8</xdr:col>
      <xdr:colOff>161925</xdr:colOff>
      <xdr:row>109</xdr:row>
      <xdr:rowOff>0</xdr:rowOff>
    </xdr:to>
    <xdr:sp>
      <xdr:nvSpPr>
        <xdr:cNvPr id="2" name="Text Box 5"/>
        <xdr:cNvSpPr txBox="1">
          <a:spLocks noChangeArrowheads="1"/>
        </xdr:cNvSpPr>
      </xdr:nvSpPr>
      <xdr:spPr>
        <a:xfrm>
          <a:off x="600075" y="17687925"/>
          <a:ext cx="54197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International Financial Reporting Standards ("IFRSs") form the basis of Australian Accounting Standards adopted by the AASB, being AIFRSs.  The financial report of the Shire complies with IFRSs and interpretations adopted by the International Accounting Standards Board except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AIFRSs include specific provisions relating to not-for-profit entities.  These are not included in
</a:t>
          </a:r>
          <a:r>
            <a:rPr lang="en-US" cap="none" sz="1000" b="0" i="0" u="none" baseline="0">
              <a:solidFill>
                <a:srgbClr val="000000"/>
              </a:solidFill>
              <a:latin typeface="Arial"/>
              <a:ea typeface="Arial"/>
              <a:cs typeface="Arial"/>
            </a:rPr>
            <a:t>     IFRSs.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Australian Accounting Standard AAS27 </a:t>
          </a:r>
          <a:r>
            <a:rPr lang="en-US" cap="none" sz="1000" b="0" i="1" u="none" baseline="0">
              <a:solidFill>
                <a:srgbClr val="000000"/>
              </a:solidFill>
              <a:latin typeface="Arial"/>
              <a:ea typeface="Arial"/>
              <a:cs typeface="Arial"/>
            </a:rPr>
            <a:t>'Financial Reporting by Local Governments'</a:t>
          </a:r>
          <a:r>
            <a:rPr lang="en-US" cap="none" sz="1000" b="0" i="0" u="none" baseline="0">
              <a:solidFill>
                <a:srgbClr val="000000"/>
              </a:solidFill>
              <a:latin typeface="Arial"/>
              <a:ea typeface="Arial"/>
              <a:cs typeface="Arial"/>
            </a:rPr>
            <a:t> also
</a:t>
          </a:r>
          <a:r>
            <a:rPr lang="en-US" cap="none" sz="1000" b="0" i="0" u="none" baseline="0">
              <a:solidFill>
                <a:srgbClr val="000000"/>
              </a:solidFill>
              <a:latin typeface="Arial"/>
              <a:ea typeface="Arial"/>
              <a:cs typeface="Arial"/>
            </a:rPr>
            <a:t>     applies and there is no equivalent standard in IFRSs.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areas of non-compliance with IFRSs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the recognition of non-reciprocal revenue;
</a:t>
          </a:r>
          <a:r>
            <a:rPr lang="en-US" cap="none" sz="1000" b="0" i="0" u="none" baseline="0">
              <a:solidFill>
                <a:srgbClr val="000000"/>
              </a:solidFill>
              <a:latin typeface="Arial"/>
              <a:ea typeface="Arial"/>
              <a:cs typeface="Arial"/>
            </a:rPr>
            <a:t>   - the definition of value in use for the purposes of estimating the recoverable amount of impaired 
</a:t>
          </a:r>
          <a:r>
            <a:rPr lang="en-US" cap="none" sz="1000" b="0" i="0" u="none" baseline="0">
              <a:solidFill>
                <a:srgbClr val="000000"/>
              </a:solidFill>
              <a:latin typeface="Arial"/>
              <a:ea typeface="Arial"/>
              <a:cs typeface="Arial"/>
            </a:rPr>
            <a:t>     assets; and
</a:t>
          </a:r>
          <a:r>
            <a:rPr lang="en-US" cap="none" sz="1000" b="0" i="0" u="none" baseline="0">
              <a:solidFill>
                <a:srgbClr val="000000"/>
              </a:solidFill>
              <a:latin typeface="Arial"/>
              <a:ea typeface="Arial"/>
              <a:cs typeface="Arial"/>
            </a:rPr>
            <a:t>   - the offsetting of asset revaluation increments and decrements on a class of asset basis rather
</a:t>
          </a:r>
          <a:r>
            <a:rPr lang="en-US" cap="none" sz="1000" b="0" i="0" u="none" baseline="0">
              <a:solidFill>
                <a:srgbClr val="000000"/>
              </a:solidFill>
              <a:latin typeface="Arial"/>
              <a:ea typeface="Arial"/>
              <a:cs typeface="Arial"/>
            </a:rPr>
            <a:t>     than individual asset basis.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109</xdr:row>
      <xdr:rowOff>0</xdr:rowOff>
    </xdr:from>
    <xdr:to>
      <xdr:col>9</xdr:col>
      <xdr:colOff>0</xdr:colOff>
      <xdr:row>109</xdr:row>
      <xdr:rowOff>0</xdr:rowOff>
    </xdr:to>
    <xdr:sp>
      <xdr:nvSpPr>
        <xdr:cNvPr id="3" name="Text Box 8"/>
        <xdr:cNvSpPr txBox="1">
          <a:spLocks noChangeArrowheads="1"/>
        </xdr:cNvSpPr>
      </xdr:nvSpPr>
      <xdr:spPr>
        <a:xfrm>
          <a:off x="600075" y="17687925"/>
          <a:ext cx="5438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Trade receivables, which generally have 30 - 90 day terms, are recognised initially at fair value and subsequently measured at amortised cost using the effective interest rate method, less any allowance for uncollectible amounts.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Collectability of trade receivables is reviewed on an ongoing basis.  Debts that are known to be uncollectible are written off when identified.  An allowance for doubtful debts is raised when there is objective evidence that they will not be collectible.</a:t>
          </a:r>
        </a:p>
      </xdr:txBody>
    </xdr:sp>
    <xdr:clientData/>
  </xdr:twoCellAnchor>
  <xdr:oneCellAnchor>
    <xdr:from>
      <xdr:col>3</xdr:col>
      <xdr:colOff>323850</xdr:colOff>
      <xdr:row>109</xdr:row>
      <xdr:rowOff>0</xdr:rowOff>
    </xdr:from>
    <xdr:ext cx="76200" cy="200025"/>
    <xdr:sp fLocksText="0">
      <xdr:nvSpPr>
        <xdr:cNvPr id="4" name="Text Box 116"/>
        <xdr:cNvSpPr txBox="1">
          <a:spLocks noChangeArrowheads="1"/>
        </xdr:cNvSpPr>
      </xdr:nvSpPr>
      <xdr:spPr>
        <a:xfrm>
          <a:off x="3476625" y="1768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276</xdr:row>
      <xdr:rowOff>19050</xdr:rowOff>
    </xdr:from>
    <xdr:to>
      <xdr:col>9</xdr:col>
      <xdr:colOff>714375</xdr:colOff>
      <xdr:row>283</xdr:row>
      <xdr:rowOff>104775</xdr:rowOff>
    </xdr:to>
    <xdr:sp>
      <xdr:nvSpPr>
        <xdr:cNvPr id="1" name="Text Box 13"/>
        <xdr:cNvSpPr txBox="1">
          <a:spLocks noChangeArrowheads="1"/>
        </xdr:cNvSpPr>
      </xdr:nvSpPr>
      <xdr:spPr>
        <a:xfrm>
          <a:off x="590550" y="57588150"/>
          <a:ext cx="6162675" cy="1219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liability for long service leave is recognised in the provision for employee benefits and measured as the present value of expected future payments to be made in respect of services provided by employees up to the reporting date using the projected unit credit method.  Consideration is given to expected future wage and salary levels, experience of employee departures and periods of service.  Expected future payments are discounted using market yields at the reporting date on national government bonds with terms to maturity and currency that match as closely as possible, the estimated future cash outflows.  Where the Council does not have the unconditional right to defer settlement beyond 12 months, the liability is recognised as a current liability.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0</xdr:rowOff>
    </xdr:from>
    <xdr:to>
      <xdr:col>9</xdr:col>
      <xdr:colOff>0</xdr:colOff>
      <xdr:row>13</xdr:row>
      <xdr:rowOff>0</xdr:rowOff>
    </xdr:to>
    <xdr:sp>
      <xdr:nvSpPr>
        <xdr:cNvPr id="1" name="Text Box 2"/>
        <xdr:cNvSpPr txBox="1">
          <a:spLocks noChangeArrowheads="1"/>
        </xdr:cNvSpPr>
      </xdr:nvSpPr>
      <xdr:spPr>
        <a:xfrm>
          <a:off x="323850" y="1457325"/>
          <a:ext cx="7705725" cy="647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Australian Accounting Standards and Interpretations that have recently been issued or amended but are not yet effective have not been adopted by the Council for the annual reporting period ending 30 June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Council’s assessment of these new standards and interpretations is set out below:
</a:t>
          </a:r>
        </a:p>
      </xdr:txBody>
    </xdr:sp>
    <xdr:clientData/>
  </xdr:twoCellAnchor>
  <xdr:oneCellAnchor>
    <xdr:from>
      <xdr:col>7</xdr:col>
      <xdr:colOff>171450</xdr:colOff>
      <xdr:row>39</xdr:row>
      <xdr:rowOff>0</xdr:rowOff>
    </xdr:from>
    <xdr:ext cx="76200" cy="200025"/>
    <xdr:sp fLocksText="0">
      <xdr:nvSpPr>
        <xdr:cNvPr id="2" name="Text Box 82"/>
        <xdr:cNvSpPr txBox="1">
          <a:spLocks noChangeArrowheads="1"/>
        </xdr:cNvSpPr>
      </xdr:nvSpPr>
      <xdr:spPr>
        <a:xfrm>
          <a:off x="4972050" y="97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95</xdr:row>
      <xdr:rowOff>0</xdr:rowOff>
    </xdr:from>
    <xdr:to>
      <xdr:col>3</xdr:col>
      <xdr:colOff>0</xdr:colOff>
      <xdr:row>95</xdr:row>
      <xdr:rowOff>0</xdr:rowOff>
    </xdr:to>
    <xdr:sp>
      <xdr:nvSpPr>
        <xdr:cNvPr id="3" name="Text Box 84"/>
        <xdr:cNvSpPr txBox="1">
          <a:spLocks noChangeArrowheads="1"/>
        </xdr:cNvSpPr>
      </xdr:nvSpPr>
      <xdr:spPr>
        <a:xfrm>
          <a:off x="638175" y="28717875"/>
          <a:ext cx="1704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Interpretation 12 – Service Concession Arrangements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Interpretation 15 – Agreements for the Construction of Real Estate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Interpretation 16 – Hedges of a Net Investment in a Foreign Operation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Interpretation 17 – Distributions of Non-Cash Assets to Owners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Interpretation 18 – Transfers of Assets from Customers</a:t>
          </a:r>
        </a:p>
      </xdr:txBody>
    </xdr:sp>
    <xdr:clientData/>
  </xdr:twoCellAnchor>
  <xdr:twoCellAnchor>
    <xdr:from>
      <xdr:col>8</xdr:col>
      <xdr:colOff>9525</xdr:colOff>
      <xdr:row>95</xdr:row>
      <xdr:rowOff>0</xdr:rowOff>
    </xdr:from>
    <xdr:to>
      <xdr:col>9</xdr:col>
      <xdr:colOff>0</xdr:colOff>
      <xdr:row>95</xdr:row>
      <xdr:rowOff>0</xdr:rowOff>
    </xdr:to>
    <xdr:sp>
      <xdr:nvSpPr>
        <xdr:cNvPr id="4" name="Text Box 85"/>
        <xdr:cNvSpPr txBox="1">
          <a:spLocks noChangeArrowheads="1"/>
        </xdr:cNvSpPr>
      </xdr:nvSpPr>
      <xdr:spPr>
        <a:xfrm>
          <a:off x="4991100" y="28717875"/>
          <a:ext cx="30384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Nil – None of these amendments will have any effect on the financial report as none of the topics are relevant to the operations of the Council.</a:t>
          </a:r>
        </a:p>
      </xdr:txBody>
    </xdr:sp>
    <xdr:clientData/>
  </xdr:twoCellAnchor>
  <xdr:oneCellAnchor>
    <xdr:from>
      <xdr:col>7</xdr:col>
      <xdr:colOff>171450</xdr:colOff>
      <xdr:row>61</xdr:row>
      <xdr:rowOff>0</xdr:rowOff>
    </xdr:from>
    <xdr:ext cx="76200" cy="238125"/>
    <xdr:sp fLocksText="0">
      <xdr:nvSpPr>
        <xdr:cNvPr id="5" name="Text Box 82"/>
        <xdr:cNvSpPr txBox="1">
          <a:spLocks noChangeArrowheads="1"/>
        </xdr:cNvSpPr>
      </xdr:nvSpPr>
      <xdr:spPr>
        <a:xfrm>
          <a:off x="4972050" y="1932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171450</xdr:colOff>
      <xdr:row>78</xdr:row>
      <xdr:rowOff>0</xdr:rowOff>
    </xdr:from>
    <xdr:ext cx="76200" cy="238125"/>
    <xdr:sp fLocksText="0">
      <xdr:nvSpPr>
        <xdr:cNvPr id="6" name="Text Box 82"/>
        <xdr:cNvSpPr txBox="1">
          <a:spLocks noChangeArrowheads="1"/>
        </xdr:cNvSpPr>
      </xdr:nvSpPr>
      <xdr:spPr>
        <a:xfrm>
          <a:off x="4972050" y="2418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171450</xdr:colOff>
      <xdr:row>76</xdr:row>
      <xdr:rowOff>0</xdr:rowOff>
    </xdr:from>
    <xdr:ext cx="76200" cy="228600"/>
    <xdr:sp fLocksText="0">
      <xdr:nvSpPr>
        <xdr:cNvPr id="7" name="Text Box 82"/>
        <xdr:cNvSpPr txBox="1">
          <a:spLocks noChangeArrowheads="1"/>
        </xdr:cNvSpPr>
      </xdr:nvSpPr>
      <xdr:spPr>
        <a:xfrm>
          <a:off x="4972050" y="227266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0</xdr:rowOff>
    </xdr:from>
    <xdr:to>
      <xdr:col>10</xdr:col>
      <xdr:colOff>0</xdr:colOff>
      <xdr:row>19</xdr:row>
      <xdr:rowOff>9525</xdr:rowOff>
    </xdr:to>
    <xdr:sp>
      <xdr:nvSpPr>
        <xdr:cNvPr id="1" name="Text Box 1"/>
        <xdr:cNvSpPr txBox="1">
          <a:spLocks noChangeArrowheads="1"/>
        </xdr:cNvSpPr>
      </xdr:nvSpPr>
      <xdr:spPr>
        <a:xfrm>
          <a:off x="323850" y="1295400"/>
          <a:ext cx="5743575" cy="1790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Council’s activities expose it to a variety of financial risks including price risk, credit risk, liquidity risk and interest rate risk.  The Council’s overall risk management focuses on the unpredictability of financial markets and seeks to minimise potential adverse effects on the financial performance of the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Council does not engage in transactions expressed in foreign currencies and is therefore not subject to foreign currency risk.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Financial risk management is carried out by the finance area under policies approved by the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Council held the following financial instruments at balance date:
</a:t>
          </a:r>
        </a:p>
      </xdr:txBody>
    </xdr:sp>
    <xdr:clientData/>
  </xdr:twoCellAnchor>
  <xdr:twoCellAnchor>
    <xdr:from>
      <xdr:col>1</xdr:col>
      <xdr:colOff>0</xdr:colOff>
      <xdr:row>33</xdr:row>
      <xdr:rowOff>114300</xdr:rowOff>
    </xdr:from>
    <xdr:to>
      <xdr:col>10</xdr:col>
      <xdr:colOff>9525</xdr:colOff>
      <xdr:row>41</xdr:row>
      <xdr:rowOff>0</xdr:rowOff>
    </xdr:to>
    <xdr:sp>
      <xdr:nvSpPr>
        <xdr:cNvPr id="2" name="Text Box 2"/>
        <xdr:cNvSpPr txBox="1">
          <a:spLocks noChangeArrowheads="1"/>
        </xdr:cNvSpPr>
      </xdr:nvSpPr>
      <xdr:spPr>
        <a:xfrm>
          <a:off x="314325" y="5495925"/>
          <a:ext cx="5762625" cy="1181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Fair value is determined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Cash and Cash Equivalents, Receivables, Payables – estimated to the carrying value 
</a:t>
          </a:r>
          <a:r>
            <a:rPr lang="en-US" cap="none" sz="1000" b="0" i="0" u="none" baseline="0">
              <a:solidFill>
                <a:srgbClr val="000000"/>
              </a:solidFill>
              <a:latin typeface="Arial"/>
              <a:ea typeface="Arial"/>
              <a:cs typeface="Arial"/>
            </a:rPr>
            <a:t>  which approximates net market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Borrowings  – estimated future cash flows discounted by the current market interest rates 
</a:t>
          </a:r>
          <a:r>
            <a:rPr lang="en-US" cap="none" sz="1000" b="0" i="0" u="none" baseline="0">
              <a:solidFill>
                <a:srgbClr val="000000"/>
              </a:solidFill>
              <a:latin typeface="Arial"/>
              <a:ea typeface="Arial"/>
              <a:cs typeface="Arial"/>
            </a:rPr>
            <a:t> applicable to assets and liabilities with similar risk profiles.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49</xdr:row>
      <xdr:rowOff>0</xdr:rowOff>
    </xdr:from>
    <xdr:to>
      <xdr:col>9</xdr:col>
      <xdr:colOff>771525</xdr:colOff>
      <xdr:row>71</xdr:row>
      <xdr:rowOff>0</xdr:rowOff>
    </xdr:to>
    <xdr:sp>
      <xdr:nvSpPr>
        <xdr:cNvPr id="3" name="Text Box 3"/>
        <xdr:cNvSpPr txBox="1">
          <a:spLocks noChangeArrowheads="1"/>
        </xdr:cNvSpPr>
      </xdr:nvSpPr>
      <xdr:spPr>
        <a:xfrm>
          <a:off x="314325" y="7972425"/>
          <a:ext cx="5743575" cy="3562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Council’s objective is to maximise its return on cash and investments whilst maintaining an adequate level of liquidity and preserving capital.  The finance area manages the cash and investments portfolio with the assistance of independent advisers (where applicable).  Council has an investment policy and the policy is subject to review by Council.  An Investment Report is provided to Council on a monthly basis setting out the make-up and performance of the portfolio.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major risk associated with investments is price risk – the risk that the capital value of investments may fluctuate due to changes in market prices, whether these changes are caused by factors specific to individual financial instruments of their issuers or factors affecting similar instruments traded in a market.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Cash and investments are also subject to interest rate risk – the risk that movements in interest rates could affect returns.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Another risk associated with cash and investments is credit risk – the risk that a contracting entity will not complete its obligations under a financial instrument resulting in a financial loss to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Council manages these risks by diversifying its portfolio and only purchasing investments with high credit ratings or capital guarantees.  Council also seeks advice from independent advisers (where applicable) before placing any cash and investments.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80</xdr:row>
      <xdr:rowOff>0</xdr:rowOff>
    </xdr:from>
    <xdr:to>
      <xdr:col>9</xdr:col>
      <xdr:colOff>771525</xdr:colOff>
      <xdr:row>86</xdr:row>
      <xdr:rowOff>95250</xdr:rowOff>
    </xdr:to>
    <xdr:sp>
      <xdr:nvSpPr>
        <xdr:cNvPr id="4" name="Text Box 5"/>
        <xdr:cNvSpPr txBox="1">
          <a:spLocks noChangeArrowheads="1"/>
        </xdr:cNvSpPr>
      </xdr:nvSpPr>
      <xdr:spPr>
        <a:xfrm>
          <a:off x="314325" y="12992100"/>
          <a:ext cx="5743575" cy="10668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Sensitivity percentages based on management’s expectation of future possible market  movements.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Recent market volatility has seen large market movements for certain types of  investments.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102</xdr:row>
      <xdr:rowOff>0</xdr:rowOff>
    </xdr:from>
    <xdr:to>
      <xdr:col>9</xdr:col>
      <xdr:colOff>771525</xdr:colOff>
      <xdr:row>121</xdr:row>
      <xdr:rowOff>0</xdr:rowOff>
    </xdr:to>
    <xdr:sp>
      <xdr:nvSpPr>
        <xdr:cNvPr id="5" name="Text Box 7"/>
        <xdr:cNvSpPr txBox="1">
          <a:spLocks noChangeArrowheads="1"/>
        </xdr:cNvSpPr>
      </xdr:nvSpPr>
      <xdr:spPr>
        <a:xfrm>
          <a:off x="314325" y="16554450"/>
          <a:ext cx="5743575" cy="3076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Council’s major receivables comprise rates and annual charges and user charges and fees.  The major risk associated with these receivables is credit risk – the risk that the debts may not be repaid.  Council manages this risk by monitoring outstanding debt and employing debt recovery policies.  It also encourages ratepayers to pay rates by the due date through incentives.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Credit risk on rates and annual charges is minimised by the ability of Council to recover these debts as a secured charge over the land – that is, the land can be sold to recover the debt.  Council is also able to charge interest on overdue rates and annual charges at higher than market rates, which further encourages payment.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level of outstanding receivables is reported to Council monthly and benchmarks are set and monitored for acceptable collection performance.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Council makes suitable provision for doubtful receivables as required and carries out credit checks on most non-rate debtors.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no material receivables that have been subject to a re-negotiation of repayment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profile of the Council’s credit risk at balance date was:
</a:t>
          </a:r>
        </a:p>
      </xdr:txBody>
    </xdr:sp>
    <xdr:clientData/>
  </xdr:twoCellAnchor>
  <xdr:twoCellAnchor>
    <xdr:from>
      <xdr:col>1</xdr:col>
      <xdr:colOff>9525</xdr:colOff>
      <xdr:row>133</xdr:row>
      <xdr:rowOff>0</xdr:rowOff>
    </xdr:from>
    <xdr:to>
      <xdr:col>10</xdr:col>
      <xdr:colOff>0</xdr:colOff>
      <xdr:row>133</xdr:row>
      <xdr:rowOff>0</xdr:rowOff>
    </xdr:to>
    <xdr:sp>
      <xdr:nvSpPr>
        <xdr:cNvPr id="6" name="Text Box 8"/>
        <xdr:cNvSpPr txBox="1">
          <a:spLocks noChangeArrowheads="1"/>
        </xdr:cNvSpPr>
      </xdr:nvSpPr>
      <xdr:spPr>
        <a:xfrm>
          <a:off x="323850" y="21574125"/>
          <a:ext cx="5743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Payables and borrowings are both subject to liquidity risk – that is the risk that insufficient funds may be on hand to meet payment obligations as and when they fall due.  Council manages this risk by monitoring its cash flow requirements and liquidity levels and maintaining an adequate cash buffer.  Payment terms can be extended and overdraft facilities drawn upon if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contractual undiscounted cash flows of Council’s Payables and Borrowings are set out in the Liquidity Sensitivity Table below: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16</xdr:col>
      <xdr:colOff>9525</xdr:colOff>
      <xdr:row>44</xdr:row>
      <xdr:rowOff>0</xdr:rowOff>
    </xdr:to>
    <xdr:sp>
      <xdr:nvSpPr>
        <xdr:cNvPr id="1" name="Text Box 1"/>
        <xdr:cNvSpPr txBox="1">
          <a:spLocks noChangeArrowheads="1"/>
        </xdr:cNvSpPr>
      </xdr:nvSpPr>
      <xdr:spPr>
        <a:xfrm>
          <a:off x="314325" y="6677025"/>
          <a:ext cx="7324725"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Borrowings are also subject to interest rate risk – the risk that movements in interest rates could adversely affect funding costs. Council manages this risk by borrowing long term and fixing the interest rate to the situation considered the most advantageous at the time of negotiation.</a:t>
          </a:r>
        </a:p>
      </xdr:txBody>
    </xdr:sp>
    <xdr:clientData/>
  </xdr:twoCellAnchor>
  <xdr:twoCellAnchor>
    <xdr:from>
      <xdr:col>0</xdr:col>
      <xdr:colOff>304800</xdr:colOff>
      <xdr:row>9</xdr:row>
      <xdr:rowOff>0</xdr:rowOff>
    </xdr:from>
    <xdr:to>
      <xdr:col>18</xdr:col>
      <xdr:colOff>0</xdr:colOff>
      <xdr:row>14</xdr:row>
      <xdr:rowOff>9525</xdr:rowOff>
    </xdr:to>
    <xdr:sp>
      <xdr:nvSpPr>
        <xdr:cNvPr id="2" name="Text Box 2"/>
        <xdr:cNvSpPr txBox="1">
          <a:spLocks noChangeArrowheads="1"/>
        </xdr:cNvSpPr>
      </xdr:nvSpPr>
      <xdr:spPr>
        <a:xfrm>
          <a:off x="304800" y="1457325"/>
          <a:ext cx="8220075" cy="819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Payables and borrowings are both subject to liquidity risk – that is the risk that insufficient funds may be on hand to meet payment obligations as and when they fall due.  Council manages this risk by monitoring its cash flow requirements and liquidity levels and maintaining an adequate cash buffer.  Payment terms can be extended and overdraft facilities drawn upon if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contractual undiscounted cash flows of Council’s Payables and Borrowings are set out in the Liquidity Sensitivity Table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I78"/>
  <sheetViews>
    <sheetView zoomScalePageLayoutView="0" workbookViewId="0" topLeftCell="A1">
      <selection activeCell="B21" sqref="B21"/>
    </sheetView>
  </sheetViews>
  <sheetFormatPr defaultColWidth="9.140625" defaultRowHeight="12.75"/>
  <cols>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s>
  <sheetData>
    <row r="11" spans="1:9" ht="23.25">
      <c r="A11" s="277" t="s">
        <v>848</v>
      </c>
      <c r="B11" s="277"/>
      <c r="C11" s="278"/>
      <c r="D11" s="278"/>
      <c r="E11" s="278"/>
      <c r="F11" s="278"/>
      <c r="G11" s="278"/>
      <c r="H11" s="278"/>
      <c r="I11" s="278"/>
    </row>
    <row r="12" spans="1:8" ht="12.75">
      <c r="A12" s="144"/>
      <c r="B12" s="144"/>
      <c r="C12" s="144"/>
      <c r="D12" s="144"/>
      <c r="E12" s="144"/>
      <c r="F12" s="144"/>
      <c r="G12" s="144"/>
      <c r="H12" s="144"/>
    </row>
    <row r="13" spans="1:9" ht="18">
      <c r="A13" s="279" t="s">
        <v>112</v>
      </c>
      <c r="B13" s="279"/>
      <c r="C13" s="279"/>
      <c r="D13" s="279"/>
      <c r="E13" s="279"/>
      <c r="F13" s="279"/>
      <c r="G13" s="279"/>
      <c r="H13" s="279"/>
      <c r="I13" s="15"/>
    </row>
    <row r="14" spans="1:9" ht="18">
      <c r="A14" s="279"/>
      <c r="B14" s="279"/>
      <c r="C14" s="279"/>
      <c r="D14" s="279"/>
      <c r="E14" s="279"/>
      <c r="F14" s="279"/>
      <c r="G14" s="279"/>
      <c r="H14" s="279"/>
      <c r="I14" s="15"/>
    </row>
    <row r="15" spans="1:9" ht="18">
      <c r="A15" s="279" t="s">
        <v>559</v>
      </c>
      <c r="B15" s="279"/>
      <c r="C15" s="279"/>
      <c r="D15" s="279"/>
      <c r="E15" s="279"/>
      <c r="F15" s="279"/>
      <c r="G15" s="279"/>
      <c r="H15" s="279"/>
      <c r="I15" s="15"/>
    </row>
    <row r="16" spans="1:8" ht="12.75">
      <c r="A16" s="144"/>
      <c r="B16" s="144"/>
      <c r="C16" s="144"/>
      <c r="D16" s="144"/>
      <c r="E16" s="144"/>
      <c r="F16" s="144"/>
      <c r="G16" s="144"/>
      <c r="H16" s="144"/>
    </row>
    <row r="17" spans="1:8" ht="12.75">
      <c r="A17" s="144"/>
      <c r="B17" s="144"/>
      <c r="C17" s="144"/>
      <c r="D17" s="144"/>
      <c r="E17" s="144"/>
      <c r="F17" s="144"/>
      <c r="G17" s="144"/>
      <c r="H17" s="144"/>
    </row>
    <row r="18" spans="1:8" ht="12.75">
      <c r="A18" s="144"/>
      <c r="B18" s="144"/>
      <c r="C18" s="144"/>
      <c r="D18" s="144"/>
      <c r="E18" s="144"/>
      <c r="F18" s="144"/>
      <c r="G18" s="144"/>
      <c r="H18" s="144"/>
    </row>
    <row r="19" spans="1:8" ht="12.75">
      <c r="A19" s="144"/>
      <c r="B19" s="144"/>
      <c r="C19" s="144"/>
      <c r="D19" s="144"/>
      <c r="E19" s="144"/>
      <c r="F19" s="144"/>
      <c r="G19" s="144"/>
      <c r="H19" s="144"/>
    </row>
    <row r="20" spans="1:8" ht="12.75">
      <c r="A20" s="144"/>
      <c r="B20" s="144"/>
      <c r="C20" s="144"/>
      <c r="D20" s="144"/>
      <c r="E20" s="144"/>
      <c r="F20" s="144"/>
      <c r="G20" s="144"/>
      <c r="H20" s="144"/>
    </row>
    <row r="21" spans="1:8" ht="12.75">
      <c r="A21" s="144"/>
      <c r="B21" s="144"/>
      <c r="C21" s="144"/>
      <c r="D21" s="144"/>
      <c r="E21" s="144"/>
      <c r="F21" s="144"/>
      <c r="G21" s="144"/>
      <c r="H21" s="144"/>
    </row>
    <row r="22" spans="1:8" ht="12.75">
      <c r="A22" s="144"/>
      <c r="B22" s="144"/>
      <c r="C22" s="144"/>
      <c r="D22" s="144"/>
      <c r="E22" s="144"/>
      <c r="F22" s="144"/>
      <c r="G22" s="144"/>
      <c r="H22" s="144"/>
    </row>
    <row r="23" spans="1:9" ht="15.75">
      <c r="A23" s="280" t="s">
        <v>113</v>
      </c>
      <c r="B23" s="281"/>
      <c r="C23" s="281"/>
      <c r="D23" s="281"/>
      <c r="E23" s="281"/>
      <c r="F23" s="281"/>
      <c r="G23" s="281"/>
      <c r="H23" s="281"/>
      <c r="I23" s="16"/>
    </row>
    <row r="24" spans="1:8" ht="12.75">
      <c r="A24" s="144"/>
      <c r="B24" s="144"/>
      <c r="C24" s="144"/>
      <c r="D24" s="144"/>
      <c r="E24" s="144"/>
      <c r="F24" s="144"/>
      <c r="G24" s="144"/>
      <c r="H24" s="144"/>
    </row>
    <row r="25" spans="1:8" ht="12.75">
      <c r="A25" s="144"/>
      <c r="B25" s="144"/>
      <c r="C25" s="144"/>
      <c r="D25" s="144"/>
      <c r="E25" s="144"/>
      <c r="F25" s="144"/>
      <c r="G25" s="144"/>
      <c r="H25" s="144"/>
    </row>
    <row r="26" spans="1:8" ht="12.75">
      <c r="A26" s="144"/>
      <c r="B26" s="144" t="s">
        <v>20</v>
      </c>
      <c r="C26" s="144"/>
      <c r="D26" s="144"/>
      <c r="E26" s="144"/>
      <c r="F26" s="144"/>
      <c r="G26" s="144"/>
      <c r="H26" s="216">
        <v>2</v>
      </c>
    </row>
    <row r="27" spans="1:8" ht="12.75">
      <c r="A27" s="144"/>
      <c r="B27" s="144"/>
      <c r="C27" s="144"/>
      <c r="D27" s="144"/>
      <c r="E27" s="144"/>
      <c r="F27" s="144"/>
      <c r="G27" s="144"/>
      <c r="H27" s="216"/>
    </row>
    <row r="28" spans="1:8" ht="12.75">
      <c r="A28" s="144"/>
      <c r="B28" s="144" t="s">
        <v>118</v>
      </c>
      <c r="C28" s="144"/>
      <c r="D28" s="144"/>
      <c r="E28" s="144"/>
      <c r="F28" s="144"/>
      <c r="G28" s="144"/>
      <c r="H28" s="216">
        <v>3</v>
      </c>
    </row>
    <row r="29" spans="1:8" ht="12.75">
      <c r="A29" s="144"/>
      <c r="B29" s="144"/>
      <c r="C29" s="144"/>
      <c r="D29" s="144"/>
      <c r="E29" s="144"/>
      <c r="F29" s="144"/>
      <c r="G29" s="144"/>
      <c r="H29" s="216"/>
    </row>
    <row r="30" spans="1:8" ht="12.75">
      <c r="A30" s="144"/>
      <c r="B30" s="144" t="s">
        <v>119</v>
      </c>
      <c r="C30" s="144"/>
      <c r="D30" s="144"/>
      <c r="E30" s="144"/>
      <c r="F30" s="144"/>
      <c r="G30" s="144"/>
      <c r="H30" s="216">
        <v>4</v>
      </c>
    </row>
    <row r="31" spans="1:8" ht="12.75">
      <c r="A31" s="144"/>
      <c r="B31" s="144"/>
      <c r="C31" s="144"/>
      <c r="D31" s="144"/>
      <c r="E31" s="144"/>
      <c r="F31" s="144"/>
      <c r="G31" s="144"/>
      <c r="H31" s="216"/>
    </row>
    <row r="32" spans="1:8" ht="12.75">
      <c r="A32" s="144"/>
      <c r="B32" s="144" t="s">
        <v>120</v>
      </c>
      <c r="C32" s="144"/>
      <c r="D32" s="144"/>
      <c r="E32" s="144"/>
      <c r="F32" s="144"/>
      <c r="G32" s="144"/>
      <c r="H32" s="216">
        <v>5</v>
      </c>
    </row>
    <row r="33" spans="1:8" ht="12.75">
      <c r="A33" s="144"/>
      <c r="B33" s="144"/>
      <c r="C33" s="144"/>
      <c r="D33" s="144"/>
      <c r="E33" s="144"/>
      <c r="F33" s="144"/>
      <c r="G33" s="144"/>
      <c r="H33" s="216"/>
    </row>
    <row r="34" spans="1:8" ht="12.75">
      <c r="A34" s="144"/>
      <c r="B34" s="144" t="s">
        <v>114</v>
      </c>
      <c r="C34" s="144"/>
      <c r="D34" s="144"/>
      <c r="E34" s="144"/>
      <c r="F34" s="144"/>
      <c r="G34" s="144"/>
      <c r="H34" s="216">
        <v>6</v>
      </c>
    </row>
    <row r="35" spans="1:8" ht="12.75">
      <c r="A35" s="144"/>
      <c r="B35" s="144"/>
      <c r="C35" s="144"/>
      <c r="D35" s="144"/>
      <c r="E35" s="144"/>
      <c r="F35" s="144"/>
      <c r="G35" s="144"/>
      <c r="H35" s="216"/>
    </row>
    <row r="36" spans="1:8" ht="12.75">
      <c r="A36" s="144"/>
      <c r="B36" s="144" t="s">
        <v>121</v>
      </c>
      <c r="C36" s="144"/>
      <c r="D36" s="144"/>
      <c r="E36" s="144"/>
      <c r="F36" s="144"/>
      <c r="G36" s="144"/>
      <c r="H36" s="216">
        <v>7</v>
      </c>
    </row>
    <row r="37" spans="1:8" ht="12.75">
      <c r="A37" s="144"/>
      <c r="B37" s="144"/>
      <c r="C37" s="144"/>
      <c r="D37" s="144"/>
      <c r="E37" s="144"/>
      <c r="F37" s="144"/>
      <c r="G37" s="144"/>
      <c r="H37" s="216"/>
    </row>
    <row r="38" spans="1:8" ht="12.75">
      <c r="A38" s="144"/>
      <c r="B38" s="144" t="s">
        <v>372</v>
      </c>
      <c r="C38" s="144"/>
      <c r="D38" s="144"/>
      <c r="E38" s="144"/>
      <c r="F38" s="144"/>
      <c r="G38" s="144"/>
      <c r="H38" s="216">
        <v>8</v>
      </c>
    </row>
    <row r="39" spans="1:8" ht="12.75">
      <c r="A39" s="144"/>
      <c r="B39" s="144"/>
      <c r="C39" s="144"/>
      <c r="D39" s="144"/>
      <c r="E39" s="144"/>
      <c r="F39" s="144"/>
      <c r="G39" s="144"/>
      <c r="H39" s="216"/>
    </row>
    <row r="40" spans="1:8" ht="12.75">
      <c r="A40" s="144"/>
      <c r="B40" s="144" t="s">
        <v>115</v>
      </c>
      <c r="C40" s="144"/>
      <c r="D40" s="144"/>
      <c r="E40" s="144"/>
      <c r="F40" s="144"/>
      <c r="G40" s="144"/>
      <c r="H40" s="282" t="s">
        <v>1006</v>
      </c>
    </row>
    <row r="41" spans="1:8" ht="12.75">
      <c r="A41" s="144"/>
      <c r="B41" s="144"/>
      <c r="C41" s="144"/>
      <c r="D41" s="144"/>
      <c r="E41" s="144"/>
      <c r="F41" s="144"/>
      <c r="G41" s="144"/>
      <c r="H41" s="216"/>
    </row>
    <row r="42" spans="1:8" ht="12.75">
      <c r="A42" s="144"/>
      <c r="B42" s="144" t="s">
        <v>116</v>
      </c>
      <c r="C42" s="144"/>
      <c r="D42" s="144"/>
      <c r="E42" s="144"/>
      <c r="F42" s="144"/>
      <c r="G42" s="144"/>
      <c r="H42" s="282" t="s">
        <v>1007</v>
      </c>
    </row>
    <row r="43" ht="12.75">
      <c r="H43" s="6"/>
    </row>
    <row r="44" ht="12.75">
      <c r="H44" s="6"/>
    </row>
    <row r="45" ht="12.75">
      <c r="H45" s="6"/>
    </row>
    <row r="46" ht="12.75">
      <c r="H46" s="6"/>
    </row>
    <row r="47" ht="12.75">
      <c r="H47" s="6"/>
    </row>
    <row r="48" spans="1:9" ht="12.75">
      <c r="A48" s="9" t="str">
        <f>+$A$11</f>
        <v>TOWN OF EAST FREMANTLE</v>
      </c>
      <c r="B48" s="9"/>
      <c r="C48" s="9"/>
      <c r="D48" s="9"/>
      <c r="E48" s="9"/>
      <c r="F48" s="9"/>
      <c r="G48" s="9"/>
      <c r="H48" s="9"/>
      <c r="I48" s="9"/>
    </row>
    <row r="49" spans="1:9" ht="12.75">
      <c r="A49" s="9"/>
      <c r="B49" s="9"/>
      <c r="C49" s="9"/>
      <c r="D49" s="9"/>
      <c r="E49" s="9"/>
      <c r="F49" s="9"/>
      <c r="G49" s="9"/>
      <c r="H49" s="9"/>
      <c r="I49" s="9"/>
    </row>
    <row r="50" spans="1:9" ht="12.75">
      <c r="A50" s="9" t="s">
        <v>112</v>
      </c>
      <c r="B50" s="9"/>
      <c r="C50" s="9"/>
      <c r="D50" s="9"/>
      <c r="E50" s="9"/>
      <c r="F50" s="9"/>
      <c r="G50" s="9"/>
      <c r="H50" s="9"/>
      <c r="I50" s="9"/>
    </row>
    <row r="51" spans="1:9" ht="12.75">
      <c r="A51" s="9"/>
      <c r="B51" s="9"/>
      <c r="C51" s="9"/>
      <c r="D51" s="9"/>
      <c r="E51" s="9"/>
      <c r="F51" s="9"/>
      <c r="G51" s="9"/>
      <c r="H51" s="9"/>
      <c r="I51" s="9"/>
    </row>
    <row r="52" spans="1:9" ht="12.75">
      <c r="A52" s="9" t="str">
        <f>A15</f>
        <v>FOR THE YEAR ENDED 30TH JUNE 2011</v>
      </c>
      <c r="B52" s="9"/>
      <c r="C52" s="9"/>
      <c r="D52" s="9"/>
      <c r="E52" s="9"/>
      <c r="F52" s="9"/>
      <c r="G52" s="9"/>
      <c r="H52" s="9"/>
      <c r="I52" s="9"/>
    </row>
    <row r="53" spans="1:9" ht="12.75">
      <c r="A53" s="9"/>
      <c r="B53" s="9"/>
      <c r="C53" s="9"/>
      <c r="D53" s="9"/>
      <c r="E53" s="9"/>
      <c r="F53" s="9"/>
      <c r="G53" s="9"/>
      <c r="H53" s="9"/>
      <c r="I53" s="9"/>
    </row>
    <row r="55" spans="1:9" ht="12.75">
      <c r="A55" s="9" t="s">
        <v>117</v>
      </c>
      <c r="B55" s="9"/>
      <c r="C55" s="9"/>
      <c r="D55" s="9"/>
      <c r="E55" s="9"/>
      <c r="F55" s="9"/>
      <c r="G55" s="9"/>
      <c r="H55" s="9"/>
      <c r="I55" s="9"/>
    </row>
    <row r="56" spans="1:9" ht="12.75">
      <c r="A56" s="9" t="s">
        <v>169</v>
      </c>
      <c r="B56" s="9"/>
      <c r="C56" s="9"/>
      <c r="D56" s="9"/>
      <c r="E56" s="9"/>
      <c r="F56" s="9"/>
      <c r="G56" s="9"/>
      <c r="H56" s="9"/>
      <c r="I56" s="9"/>
    </row>
    <row r="58" ht="12.75">
      <c r="B58" s="9"/>
    </row>
    <row r="59" spans="1:9" ht="12.75">
      <c r="A59" s="9" t="s">
        <v>19</v>
      </c>
      <c r="B59" s="9"/>
      <c r="C59" s="9"/>
      <c r="D59" s="9"/>
      <c r="E59" s="9"/>
      <c r="F59" s="9"/>
      <c r="G59" s="9"/>
      <c r="H59" s="9"/>
      <c r="I59" s="9"/>
    </row>
    <row r="60" spans="1:9" ht="12.75">
      <c r="A60" s="9"/>
      <c r="B60" s="9"/>
      <c r="C60" s="9"/>
      <c r="D60" s="9"/>
      <c r="E60" s="9"/>
      <c r="F60" s="9"/>
      <c r="G60" s="9"/>
      <c r="H60" s="9"/>
      <c r="I60" s="9"/>
    </row>
    <row r="61" ht="12.75">
      <c r="A61" t="s">
        <v>170</v>
      </c>
    </row>
    <row r="62" spans="2:8" ht="12.75">
      <c r="B62" s="221" t="s">
        <v>849</v>
      </c>
      <c r="C62" s="222"/>
      <c r="D62" s="222"/>
      <c r="E62" s="222"/>
      <c r="F62" s="222"/>
      <c r="G62" s="62"/>
      <c r="H62" s="62"/>
    </row>
    <row r="63" spans="2:8" ht="12.75">
      <c r="B63" s="221" t="s">
        <v>1000</v>
      </c>
      <c r="C63" s="222"/>
      <c r="D63" s="222"/>
      <c r="E63" s="222"/>
      <c r="F63" s="222"/>
      <c r="G63" s="62"/>
      <c r="H63" s="62"/>
    </row>
    <row r="64" spans="2:8" s="305" customFormat="1" ht="12.75">
      <c r="B64" s="221" t="s">
        <v>999</v>
      </c>
      <c r="C64" s="222"/>
      <c r="D64" s="222"/>
      <c r="E64" s="222"/>
      <c r="F64" s="222"/>
      <c r="G64" s="62"/>
      <c r="H64" s="62"/>
    </row>
    <row r="65" spans="2:8" ht="12.75">
      <c r="B65" s="221" t="s">
        <v>1001</v>
      </c>
      <c r="C65" s="222"/>
      <c r="D65" s="222"/>
      <c r="E65" s="222"/>
      <c r="F65" s="222"/>
      <c r="G65" s="62"/>
      <c r="H65" s="62"/>
    </row>
    <row r="66" spans="2:8" ht="12.75">
      <c r="B66" s="222" t="s">
        <v>1002</v>
      </c>
      <c r="C66" s="222"/>
      <c r="D66" s="222"/>
      <c r="E66" s="222"/>
      <c r="F66" s="222"/>
      <c r="G66" s="62"/>
      <c r="H66" s="62"/>
    </row>
    <row r="67" spans="2:8" ht="12.75">
      <c r="B67" s="62" t="s">
        <v>1003</v>
      </c>
      <c r="C67" s="62"/>
      <c r="D67" s="62"/>
      <c r="E67" s="62"/>
      <c r="F67" s="62"/>
      <c r="G67" s="62"/>
      <c r="H67" s="62"/>
    </row>
    <row r="68" spans="2:8" ht="12.75">
      <c r="B68" s="62"/>
      <c r="C68" s="62"/>
      <c r="D68" s="62"/>
      <c r="E68" s="62"/>
      <c r="F68" s="62"/>
      <c r="G68" s="62"/>
      <c r="H68" s="62"/>
    </row>
    <row r="69" spans="2:8" ht="12.75">
      <c r="B69" s="62"/>
      <c r="C69" s="62"/>
      <c r="D69" s="62"/>
      <c r="E69" s="62"/>
      <c r="F69" s="62"/>
      <c r="G69" s="62"/>
      <c r="H69" s="62"/>
    </row>
    <row r="71" ht="12.75">
      <c r="B71" s="14" t="s">
        <v>1004</v>
      </c>
    </row>
    <row r="76" ht="12.75">
      <c r="F76" t="s">
        <v>171</v>
      </c>
    </row>
    <row r="77" spans="6:8" ht="12.75">
      <c r="F77" s="76" t="s">
        <v>850</v>
      </c>
      <c r="G77" s="63"/>
      <c r="H77" s="63"/>
    </row>
    <row r="78" spans="6:8" ht="12.75">
      <c r="F78" s="63" t="s">
        <v>172</v>
      </c>
      <c r="G78" s="63"/>
      <c r="H78" s="63"/>
    </row>
  </sheetData>
  <sheetProtection/>
  <printOptions horizontalCentered="1"/>
  <pageMargins left="0.1968503937007874" right="0.15748031496062992" top="0.3937007874015748" bottom="0.1968503937007874" header="0.11811023622047245" footer="0.11811023622047245"/>
  <pageSetup horizontalDpi="360" verticalDpi="360" orientation="portrait" paperSize="9" r:id="rId1"/>
  <rowBreaks count="2" manualBreakCount="2">
    <brk id="43" max="255" man="1"/>
    <brk id="78" max="65535" man="1"/>
  </rowBreaks>
</worksheet>
</file>

<file path=xl/worksheets/sheet10.xml><?xml version="1.0" encoding="utf-8"?>
<worksheet xmlns="http://schemas.openxmlformats.org/spreadsheetml/2006/main" xmlns:r="http://schemas.openxmlformats.org/officeDocument/2006/relationships">
  <dimension ref="A2:R32"/>
  <sheetViews>
    <sheetView zoomScalePageLayoutView="0" workbookViewId="0" topLeftCell="A10">
      <selection activeCell="D9" sqref="D9"/>
    </sheetView>
  </sheetViews>
  <sheetFormatPr defaultColWidth="9.140625" defaultRowHeight="12.75"/>
  <cols>
    <col min="1" max="1" width="3.7109375" style="0" customWidth="1"/>
    <col min="2" max="2" width="25.8515625" style="0" customWidth="1"/>
    <col min="3" max="3" width="1.7109375" style="0" customWidth="1"/>
    <col min="4" max="4" width="11.7109375" style="0" customWidth="1"/>
    <col min="5" max="5" width="1.7109375" style="0" customWidth="1"/>
    <col min="6" max="6" width="11.7109375" style="0" customWidth="1"/>
    <col min="7" max="7" width="1.7109375" style="0" customWidth="1"/>
    <col min="8" max="8" width="11.7109375" style="0" customWidth="1"/>
    <col min="9" max="9" width="1.7109375" style="0" customWidth="1"/>
    <col min="10" max="10" width="11.7109375" style="0" customWidth="1"/>
    <col min="11" max="11" width="1.7109375" style="0" customWidth="1"/>
    <col min="12" max="12" width="11.7109375" style="0" customWidth="1"/>
    <col min="13" max="13" width="1.7109375" style="0" customWidth="1"/>
    <col min="14" max="14" width="11.7109375" style="0" customWidth="1"/>
    <col min="15" max="15" width="1.7109375" style="0" customWidth="1"/>
    <col min="16" max="16" width="11.7109375" style="0" customWidth="1"/>
    <col min="17" max="17" width="1.7109375" style="0" customWidth="1"/>
    <col min="18" max="18" width="11.7109375" style="0" customWidth="1"/>
  </cols>
  <sheetData>
    <row r="2" spans="2:18" ht="12.75">
      <c r="B2" s="9" t="str">
        <f>CoverIndex!$A$11</f>
        <v>TOWN OF EAST FREMANTLE</v>
      </c>
      <c r="C2" s="8"/>
      <c r="D2" s="8"/>
      <c r="E2" s="8"/>
      <c r="F2" s="8"/>
      <c r="G2" s="8"/>
      <c r="H2" s="8"/>
      <c r="I2" s="8"/>
      <c r="J2" s="8"/>
      <c r="K2" s="8"/>
      <c r="L2" s="8"/>
      <c r="M2" s="8"/>
      <c r="N2" s="8"/>
      <c r="O2" s="8"/>
      <c r="P2" s="8"/>
      <c r="Q2" s="8"/>
      <c r="R2" s="8"/>
    </row>
    <row r="3" spans="2:18" ht="12.75">
      <c r="B3" s="9" t="s">
        <v>236</v>
      </c>
      <c r="C3" s="8"/>
      <c r="D3" s="8"/>
      <c r="E3" s="8"/>
      <c r="F3" s="8"/>
      <c r="G3" s="8"/>
      <c r="H3" s="8"/>
      <c r="I3" s="8"/>
      <c r="J3" s="8"/>
      <c r="K3" s="8"/>
      <c r="L3" s="8"/>
      <c r="M3" s="8"/>
      <c r="N3" s="8"/>
      <c r="O3" s="8"/>
      <c r="P3" s="8"/>
      <c r="Q3" s="8"/>
      <c r="R3" s="8"/>
    </row>
    <row r="4" spans="2:18" ht="12.75">
      <c r="B4" s="9" t="str">
        <f>SoCI!B6</f>
        <v>FOR THE YEAR ENDED 30TH JUNE 2011</v>
      </c>
      <c r="C4" s="8"/>
      <c r="D4" s="8"/>
      <c r="E4" s="8"/>
      <c r="F4" s="8"/>
      <c r="G4" s="8"/>
      <c r="H4" s="8"/>
      <c r="I4" s="8"/>
      <c r="J4" s="8"/>
      <c r="K4" s="8"/>
      <c r="L4" s="8"/>
      <c r="M4" s="8"/>
      <c r="N4" s="8"/>
      <c r="O4" s="8"/>
      <c r="P4" s="8"/>
      <c r="Q4" s="8"/>
      <c r="R4" s="8"/>
    </row>
    <row r="5" spans="1:2" ht="12.75">
      <c r="A5" s="18" t="s">
        <v>541</v>
      </c>
      <c r="B5" s="4" t="s">
        <v>152</v>
      </c>
    </row>
    <row r="7" spans="1:18" ht="12.75">
      <c r="A7" s="105" t="s">
        <v>248</v>
      </c>
      <c r="B7" s="4" t="s">
        <v>153</v>
      </c>
      <c r="F7" s="83" t="s">
        <v>157</v>
      </c>
      <c r="L7" s="83" t="s">
        <v>158</v>
      </c>
      <c r="R7" s="83" t="s">
        <v>158</v>
      </c>
    </row>
    <row r="8" spans="1:18" ht="12.75">
      <c r="A8" s="105"/>
      <c r="B8" s="4"/>
      <c r="E8" s="83"/>
      <c r="F8" s="83" t="s">
        <v>160</v>
      </c>
      <c r="G8" s="83"/>
      <c r="H8" s="83" t="s">
        <v>161</v>
      </c>
      <c r="I8" s="83"/>
      <c r="J8" s="83" t="s">
        <v>162</v>
      </c>
      <c r="K8" s="83"/>
      <c r="L8" s="83" t="s">
        <v>160</v>
      </c>
      <c r="M8" s="83"/>
      <c r="N8" s="83" t="s">
        <v>161</v>
      </c>
      <c r="O8" s="83"/>
      <c r="P8" s="83" t="s">
        <v>162</v>
      </c>
      <c r="Q8" s="83"/>
      <c r="R8" s="83" t="s">
        <v>439</v>
      </c>
    </row>
    <row r="9" spans="4:18" ht="12.75">
      <c r="D9" s="83" t="s">
        <v>155</v>
      </c>
      <c r="E9" s="83"/>
      <c r="F9" s="106">
        <v>39995</v>
      </c>
      <c r="G9" s="83"/>
      <c r="H9" s="83" t="s">
        <v>159</v>
      </c>
      <c r="I9" s="83"/>
      <c r="J9" s="83" t="s">
        <v>159</v>
      </c>
      <c r="K9" s="83"/>
      <c r="L9" s="106">
        <v>40359</v>
      </c>
      <c r="M9" s="83"/>
      <c r="N9" s="83" t="s">
        <v>583</v>
      </c>
      <c r="O9" s="83"/>
      <c r="P9" s="83" t="s">
        <v>583</v>
      </c>
      <c r="Q9" s="83"/>
      <c r="R9" s="106">
        <v>40724</v>
      </c>
    </row>
    <row r="10" spans="2:18" ht="12.75">
      <c r="B10" s="102" t="s">
        <v>154</v>
      </c>
      <c r="D10" s="102" t="s">
        <v>156</v>
      </c>
      <c r="E10" s="83"/>
      <c r="F10" s="102" t="s">
        <v>174</v>
      </c>
      <c r="G10" s="83"/>
      <c r="H10" s="102" t="s">
        <v>174</v>
      </c>
      <c r="I10" s="83"/>
      <c r="J10" s="102" t="s">
        <v>174</v>
      </c>
      <c r="K10" s="83"/>
      <c r="L10" s="102" t="s">
        <v>174</v>
      </c>
      <c r="M10" s="83"/>
      <c r="N10" s="102" t="s">
        <v>174</v>
      </c>
      <c r="O10" s="83"/>
      <c r="P10" s="102" t="s">
        <v>174</v>
      </c>
      <c r="Q10" s="83"/>
      <c r="R10" s="102" t="s">
        <v>174</v>
      </c>
    </row>
    <row r="12" spans="2:18" s="184" customFormat="1" ht="12.75">
      <c r="B12" s="144" t="s">
        <v>868</v>
      </c>
      <c r="C12" s="144"/>
      <c r="D12" s="144">
        <v>4</v>
      </c>
      <c r="E12" s="144"/>
      <c r="F12" s="288">
        <v>0</v>
      </c>
      <c r="G12" s="144"/>
      <c r="H12" s="288">
        <v>0</v>
      </c>
      <c r="I12" s="144"/>
      <c r="J12" s="288">
        <v>0</v>
      </c>
      <c r="K12" s="144"/>
      <c r="L12" s="288">
        <v>0</v>
      </c>
      <c r="M12" s="144"/>
      <c r="N12" s="226">
        <v>21989</v>
      </c>
      <c r="O12" s="226"/>
      <c r="P12" s="288">
        <v>-20600</v>
      </c>
      <c r="R12" s="79">
        <f aca="true" t="shared" si="0" ref="R12:R20">SUM(L12:P12)</f>
        <v>1389</v>
      </c>
    </row>
    <row r="13" spans="2:18" ht="12.75">
      <c r="B13" s="159" t="s">
        <v>780</v>
      </c>
      <c r="C13" s="144"/>
      <c r="D13" s="144">
        <v>5</v>
      </c>
      <c r="E13" s="144"/>
      <c r="F13" s="142">
        <v>17000</v>
      </c>
      <c r="G13" s="142"/>
      <c r="H13" s="142">
        <v>21700</v>
      </c>
      <c r="I13" s="142"/>
      <c r="J13" s="288">
        <v>0</v>
      </c>
      <c r="K13" s="142"/>
      <c r="L13" s="225">
        <f aca="true" t="shared" si="1" ref="L13:L20">SUM(F13:J13)</f>
        <v>38700</v>
      </c>
      <c r="M13" s="142"/>
      <c r="N13" s="142">
        <v>20720</v>
      </c>
      <c r="O13" s="142"/>
      <c r="P13" s="288">
        <f>-20913-22481</f>
        <v>-43394</v>
      </c>
      <c r="Q13" s="11"/>
      <c r="R13" s="79">
        <f t="shared" si="0"/>
        <v>16026</v>
      </c>
    </row>
    <row r="14" spans="2:18" s="184" customFormat="1" ht="12.75">
      <c r="B14" s="159" t="s">
        <v>869</v>
      </c>
      <c r="C14" s="144"/>
      <c r="D14" s="144">
        <v>8</v>
      </c>
      <c r="E14" s="144"/>
      <c r="F14" s="288">
        <v>0</v>
      </c>
      <c r="G14" s="142"/>
      <c r="H14" s="288">
        <v>0</v>
      </c>
      <c r="I14" s="142"/>
      <c r="J14" s="288">
        <v>0</v>
      </c>
      <c r="K14" s="142"/>
      <c r="L14" s="288">
        <v>0</v>
      </c>
      <c r="M14" s="142"/>
      <c r="N14" s="142">
        <v>584745</v>
      </c>
      <c r="O14" s="142"/>
      <c r="P14" s="288">
        <v>-584745</v>
      </c>
      <c r="Q14" s="11"/>
      <c r="R14" s="288">
        <f t="shared" si="0"/>
        <v>0</v>
      </c>
    </row>
    <row r="15" spans="2:18" s="184" customFormat="1" ht="12.75">
      <c r="B15" s="159" t="s">
        <v>870</v>
      </c>
      <c r="C15" s="144"/>
      <c r="D15" s="144">
        <v>8</v>
      </c>
      <c r="E15" s="144"/>
      <c r="F15" s="288">
        <v>0</v>
      </c>
      <c r="G15" s="142"/>
      <c r="H15" s="288">
        <v>0</v>
      </c>
      <c r="I15" s="142"/>
      <c r="J15" s="288">
        <v>0</v>
      </c>
      <c r="K15" s="142"/>
      <c r="L15" s="288">
        <v>0</v>
      </c>
      <c r="M15" s="142"/>
      <c r="N15" s="142">
        <v>156745</v>
      </c>
      <c r="O15" s="142"/>
      <c r="P15" s="288">
        <v>0</v>
      </c>
      <c r="Q15" s="11"/>
      <c r="R15" s="79">
        <f t="shared" si="0"/>
        <v>156745</v>
      </c>
    </row>
    <row r="16" spans="2:18" ht="12.75">
      <c r="B16" s="159" t="s">
        <v>781</v>
      </c>
      <c r="C16" s="144"/>
      <c r="D16" s="144">
        <v>11</v>
      </c>
      <c r="E16" s="144"/>
      <c r="F16" s="142">
        <v>116900</v>
      </c>
      <c r="G16" s="142"/>
      <c r="H16" s="142">
        <v>38000</v>
      </c>
      <c r="I16" s="142"/>
      <c r="J16" s="288">
        <v>-108121</v>
      </c>
      <c r="K16" s="142"/>
      <c r="L16" s="225">
        <f t="shared" si="1"/>
        <v>46779</v>
      </c>
      <c r="M16" s="142"/>
      <c r="N16" s="142">
        <v>38000</v>
      </c>
      <c r="O16" s="142"/>
      <c r="P16" s="288">
        <v>-40482</v>
      </c>
      <c r="Q16" s="11"/>
      <c r="R16" s="79">
        <f t="shared" si="0"/>
        <v>44297</v>
      </c>
    </row>
    <row r="17" spans="2:18" s="184" customFormat="1" ht="12.75">
      <c r="B17" s="159" t="s">
        <v>872</v>
      </c>
      <c r="C17" s="144"/>
      <c r="D17" s="144">
        <v>11</v>
      </c>
      <c r="E17" s="144"/>
      <c r="F17" s="288">
        <v>0</v>
      </c>
      <c r="G17" s="142"/>
      <c r="H17" s="288">
        <v>0</v>
      </c>
      <c r="I17" s="142"/>
      <c r="J17" s="288">
        <v>0</v>
      </c>
      <c r="K17" s="142"/>
      <c r="L17" s="288">
        <v>0</v>
      </c>
      <c r="M17" s="142"/>
      <c r="N17" s="142">
        <v>33250</v>
      </c>
      <c r="O17" s="142"/>
      <c r="P17" s="288">
        <v>-30168</v>
      </c>
      <c r="Q17" s="11"/>
      <c r="R17" s="79">
        <f t="shared" si="0"/>
        <v>3082</v>
      </c>
    </row>
    <row r="18" spans="2:18" s="184" customFormat="1" ht="12.75">
      <c r="B18" s="159" t="s">
        <v>871</v>
      </c>
      <c r="C18" s="144"/>
      <c r="D18" s="144">
        <v>11</v>
      </c>
      <c r="E18" s="144"/>
      <c r="F18" s="288">
        <v>0</v>
      </c>
      <c r="G18" s="142"/>
      <c r="H18" s="288">
        <v>0</v>
      </c>
      <c r="I18" s="142"/>
      <c r="J18" s="288">
        <v>0</v>
      </c>
      <c r="K18" s="142"/>
      <c r="L18" s="288">
        <v>0</v>
      </c>
      <c r="M18" s="142"/>
      <c r="N18" s="142">
        <v>17340</v>
      </c>
      <c r="O18" s="142"/>
      <c r="P18" s="288">
        <v>-17340</v>
      </c>
      <c r="Q18" s="11"/>
      <c r="R18" s="288">
        <f t="shared" si="0"/>
        <v>0</v>
      </c>
    </row>
    <row r="19" spans="2:18" ht="12.75">
      <c r="B19" s="159" t="s">
        <v>782</v>
      </c>
      <c r="C19" s="144"/>
      <c r="D19" s="144">
        <v>12</v>
      </c>
      <c r="E19" s="144"/>
      <c r="F19" s="142">
        <v>19455</v>
      </c>
      <c r="G19" s="142"/>
      <c r="H19" s="142">
        <v>144256</v>
      </c>
      <c r="I19" s="142"/>
      <c r="J19" s="288">
        <v>-12407</v>
      </c>
      <c r="K19" s="142"/>
      <c r="L19" s="225">
        <f t="shared" si="1"/>
        <v>151304</v>
      </c>
      <c r="M19" s="142"/>
      <c r="N19" s="142">
        <v>320556</v>
      </c>
      <c r="O19" s="142"/>
      <c r="P19" s="288">
        <v>-907893</v>
      </c>
      <c r="Q19" s="11"/>
      <c r="R19" s="288">
        <v>0</v>
      </c>
    </row>
    <row r="20" spans="2:18" ht="12.75">
      <c r="B20" s="144" t="s">
        <v>873</v>
      </c>
      <c r="C20" s="144"/>
      <c r="D20" s="144">
        <v>14</v>
      </c>
      <c r="E20" s="144"/>
      <c r="F20" s="288">
        <v>0</v>
      </c>
      <c r="G20" s="142"/>
      <c r="H20" s="288">
        <v>0</v>
      </c>
      <c r="I20" s="142"/>
      <c r="J20" s="288">
        <v>0</v>
      </c>
      <c r="K20" s="142"/>
      <c r="L20" s="288">
        <f t="shared" si="1"/>
        <v>0</v>
      </c>
      <c r="M20" s="142"/>
      <c r="N20" s="142">
        <v>1550</v>
      </c>
      <c r="O20" s="142"/>
      <c r="P20" s="288">
        <v>-1550</v>
      </c>
      <c r="Q20" s="11"/>
      <c r="R20" s="288">
        <f t="shared" si="0"/>
        <v>0</v>
      </c>
    </row>
    <row r="21" spans="6:18" ht="12.75">
      <c r="F21" s="11"/>
      <c r="G21" s="11"/>
      <c r="H21" s="11"/>
      <c r="I21" s="11"/>
      <c r="J21" s="11"/>
      <c r="K21" s="11"/>
      <c r="L21" s="11"/>
      <c r="M21" s="11"/>
      <c r="N21" s="11"/>
      <c r="O21" s="11"/>
      <c r="P21" s="11"/>
      <c r="Q21" s="11"/>
      <c r="R21" s="11"/>
    </row>
    <row r="22" spans="2:18" ht="13.5" thickBot="1">
      <c r="B22" s="81" t="s">
        <v>458</v>
      </c>
      <c r="F22" s="116">
        <f>SUM(F13:F21)</f>
        <v>153355</v>
      </c>
      <c r="G22" s="79"/>
      <c r="H22" s="289">
        <f>SUM(H13:H21)</f>
        <v>203956</v>
      </c>
      <c r="I22" s="79"/>
      <c r="J22" s="289">
        <f>SUM(J13:J21)</f>
        <v>-120528</v>
      </c>
      <c r="K22" s="79"/>
      <c r="L22" s="116">
        <f>SUM(L13:L21)</f>
        <v>236783</v>
      </c>
      <c r="M22" s="79"/>
      <c r="N22" s="116">
        <f>SUM(N12:N21)</f>
        <v>1194895</v>
      </c>
      <c r="O22" s="79"/>
      <c r="P22" s="289">
        <f>SUM(P12:P21)</f>
        <v>-1646172</v>
      </c>
      <c r="Q22" s="79"/>
      <c r="R22" s="116">
        <f>SUM(R12:R21)</f>
        <v>221539</v>
      </c>
    </row>
    <row r="23" spans="6:18" ht="13.5" thickTop="1">
      <c r="F23" s="11"/>
      <c r="G23" s="11"/>
      <c r="H23" s="11"/>
      <c r="I23" s="11"/>
      <c r="J23" s="11"/>
      <c r="K23" s="11"/>
      <c r="L23" s="11"/>
      <c r="M23" s="11"/>
      <c r="N23" s="11"/>
      <c r="O23" s="11"/>
      <c r="P23" s="11"/>
      <c r="Q23" s="11"/>
      <c r="R23" s="11"/>
    </row>
    <row r="24" spans="2:18" ht="12.75">
      <c r="B24" s="81" t="s">
        <v>550</v>
      </c>
      <c r="F24" s="11"/>
      <c r="G24" s="11"/>
      <c r="H24" s="11"/>
      <c r="I24" s="11"/>
      <c r="J24" s="11"/>
      <c r="K24" s="11"/>
      <c r="L24" s="11"/>
      <c r="M24" s="11"/>
      <c r="N24" s="11"/>
      <c r="O24" s="11"/>
      <c r="P24" s="11"/>
      <c r="Q24" s="11"/>
      <c r="R24" s="11"/>
    </row>
    <row r="25" spans="6:18" ht="12.75">
      <c r="F25" s="11"/>
      <c r="G25" s="11"/>
      <c r="H25" s="11"/>
      <c r="I25" s="11"/>
      <c r="J25" s="11"/>
      <c r="K25" s="11"/>
      <c r="L25" s="11"/>
      <c r="M25" s="11"/>
      <c r="N25" s="11"/>
      <c r="O25" s="11"/>
      <c r="P25" s="11"/>
      <c r="Q25" s="11"/>
      <c r="R25" s="11"/>
    </row>
    <row r="26" spans="2:18" ht="12.75">
      <c r="B26" s="114" t="s">
        <v>163</v>
      </c>
      <c r="F26" s="11"/>
      <c r="G26" s="11"/>
      <c r="H26" s="11"/>
      <c r="I26" s="11"/>
      <c r="J26" s="11"/>
      <c r="K26" s="11"/>
      <c r="L26" s="11"/>
      <c r="M26" s="11"/>
      <c r="N26" s="11"/>
      <c r="O26" s="11"/>
      <c r="P26" s="11"/>
      <c r="Q26" s="11"/>
      <c r="R26" s="11"/>
    </row>
    <row r="27" spans="6:18" ht="12.75">
      <c r="F27" s="11"/>
      <c r="G27" s="11"/>
      <c r="H27" s="11"/>
      <c r="I27" s="11"/>
      <c r="J27" s="11"/>
      <c r="K27" s="11"/>
      <c r="L27" s="11"/>
      <c r="M27" s="11"/>
      <c r="N27" s="11"/>
      <c r="O27" s="11"/>
      <c r="P27" s="11"/>
      <c r="Q27" s="11"/>
      <c r="R27" s="11"/>
    </row>
    <row r="28" spans="2:18" ht="12.75">
      <c r="B28" s="114" t="s">
        <v>165</v>
      </c>
      <c r="F28" s="11"/>
      <c r="G28" s="11"/>
      <c r="H28" s="11"/>
      <c r="I28" s="11"/>
      <c r="J28" s="11"/>
      <c r="K28" s="11"/>
      <c r="L28" s="11"/>
      <c r="M28" s="11"/>
      <c r="N28" s="11"/>
      <c r="O28" s="11"/>
      <c r="P28" s="11"/>
      <c r="Q28" s="11"/>
      <c r="R28" s="11"/>
    </row>
    <row r="29" spans="2:18" ht="12.75">
      <c r="B29" t="s">
        <v>164</v>
      </c>
      <c r="F29" s="11"/>
      <c r="G29" s="11"/>
      <c r="H29" s="11"/>
      <c r="I29" s="11"/>
      <c r="J29" s="11"/>
      <c r="K29" s="11"/>
      <c r="L29" s="11"/>
      <c r="M29" s="11"/>
      <c r="N29" s="11"/>
      <c r="O29" s="11"/>
      <c r="P29" s="11"/>
      <c r="Q29" s="11"/>
      <c r="R29" s="11"/>
    </row>
    <row r="31" ht="12.75">
      <c r="B31" s="114" t="s">
        <v>167</v>
      </c>
    </row>
    <row r="32" ht="12.75">
      <c r="B32" t="s">
        <v>166</v>
      </c>
    </row>
  </sheetData>
  <sheetProtection/>
  <printOptions/>
  <pageMargins left="0.17" right="0.17" top="0.75" bottom="0.22" header="0.5" footer="0.19"/>
  <pageSetup horizontalDpi="600" verticalDpi="600" orientation="landscape"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2:H73"/>
  <sheetViews>
    <sheetView zoomScalePageLayoutView="0" workbookViewId="0" topLeftCell="A1">
      <selection activeCell="F27" sqref="F27:F29"/>
    </sheetView>
  </sheetViews>
  <sheetFormatPr defaultColWidth="9.140625" defaultRowHeight="12.75"/>
  <cols>
    <col min="1" max="1" width="8.8515625" style="0" customWidth="1"/>
    <col min="2" max="2" width="32.7109375" style="0" customWidth="1"/>
    <col min="3" max="3" width="5.851562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s>
  <sheetData>
    <row r="2" spans="1:8" ht="12.75">
      <c r="A2" s="9" t="str">
        <f>CoverIndex!$A$11</f>
        <v>TOWN OF EAST FREMANTLE</v>
      </c>
      <c r="B2" s="9"/>
      <c r="C2" s="9"/>
      <c r="D2" s="9"/>
      <c r="E2" s="9"/>
      <c r="F2" s="9"/>
      <c r="G2" s="9"/>
      <c r="H2" s="9"/>
    </row>
    <row r="3" spans="1:8" ht="12.75">
      <c r="A3" s="9" t="s">
        <v>236</v>
      </c>
      <c r="B3" s="9"/>
      <c r="C3" s="9"/>
      <c r="D3" s="9"/>
      <c r="E3" s="9"/>
      <c r="F3" s="9"/>
      <c r="G3" s="9"/>
      <c r="H3" s="9"/>
    </row>
    <row r="4" spans="1:8" ht="12.75">
      <c r="A4" s="9" t="str">
        <f>'Note 2(a)&amp;(b)'!A5</f>
        <v>FOR THE YEAR ENDED 30TH JUNE 2011</v>
      </c>
      <c r="B4" s="9"/>
      <c r="C4" s="9"/>
      <c r="D4" s="9"/>
      <c r="E4" s="9"/>
      <c r="F4" s="9"/>
      <c r="G4" s="9"/>
      <c r="H4" s="9"/>
    </row>
    <row r="6" spans="6:8" ht="12.75">
      <c r="F6" s="110" t="s">
        <v>560</v>
      </c>
      <c r="G6" s="7"/>
      <c r="H6" s="110" t="s">
        <v>122</v>
      </c>
    </row>
    <row r="7" spans="6:8" ht="12.75">
      <c r="F7" s="7" t="s">
        <v>174</v>
      </c>
      <c r="G7" s="7"/>
      <c r="H7" s="7" t="s">
        <v>174</v>
      </c>
    </row>
    <row r="8" spans="1:2" ht="12.75">
      <c r="A8" s="18" t="s">
        <v>339</v>
      </c>
      <c r="B8" s="4" t="s">
        <v>427</v>
      </c>
    </row>
    <row r="9" ht="12.75">
      <c r="A9" s="17"/>
    </row>
    <row r="10" spans="1:8" ht="12.75">
      <c r="A10" s="17"/>
      <c r="B10" s="144" t="s">
        <v>340</v>
      </c>
      <c r="C10" s="144"/>
      <c r="D10" s="144"/>
      <c r="E10" s="144"/>
      <c r="F10" s="142">
        <v>603787</v>
      </c>
      <c r="G10" s="142"/>
      <c r="H10" s="142">
        <v>1475990</v>
      </c>
    </row>
    <row r="11" spans="1:8" ht="12.75">
      <c r="A11" s="17"/>
      <c r="B11" s="144" t="s">
        <v>341</v>
      </c>
      <c r="C11" s="144"/>
      <c r="D11" s="144"/>
      <c r="E11" s="144"/>
      <c r="F11" s="142">
        <v>3485269</v>
      </c>
      <c r="G11" s="142"/>
      <c r="H11" s="142">
        <v>3017128</v>
      </c>
    </row>
    <row r="12" spans="1:8" ht="13.5" thickBot="1">
      <c r="A12" s="17"/>
      <c r="B12" s="144"/>
      <c r="C12" s="144"/>
      <c r="D12" s="144"/>
      <c r="E12" s="144"/>
      <c r="F12" s="190">
        <f>SUM(F10:F11)</f>
        <v>4089056</v>
      </c>
      <c r="G12" s="142"/>
      <c r="H12" s="190">
        <f>SUM(H10:H11)</f>
        <v>4493118</v>
      </c>
    </row>
    <row r="13" spans="1:8" ht="13.5" thickTop="1">
      <c r="A13" s="17"/>
      <c r="B13" s="144" t="s">
        <v>342</v>
      </c>
      <c r="C13" s="144"/>
      <c r="D13" s="144"/>
      <c r="E13" s="144"/>
      <c r="F13" s="142"/>
      <c r="G13" s="142"/>
      <c r="H13" s="142"/>
    </row>
    <row r="14" spans="1:8" ht="12.75">
      <c r="A14" s="17"/>
      <c r="B14" s="144" t="s">
        <v>343</v>
      </c>
      <c r="C14" s="144"/>
      <c r="D14" s="144"/>
      <c r="E14" s="144"/>
      <c r="F14" s="142"/>
      <c r="G14" s="142"/>
      <c r="H14" s="142"/>
    </row>
    <row r="15" spans="1:8" ht="12.75">
      <c r="A15" s="17"/>
      <c r="B15" s="144"/>
      <c r="C15" s="144"/>
      <c r="D15" s="144"/>
      <c r="E15" s="144"/>
      <c r="F15" s="142"/>
      <c r="G15" s="142"/>
      <c r="H15" s="142"/>
    </row>
    <row r="16" spans="1:8" ht="12.75">
      <c r="A16" s="17"/>
      <c r="B16" s="144" t="s">
        <v>749</v>
      </c>
      <c r="C16" s="144"/>
      <c r="D16" s="144"/>
      <c r="E16" s="144"/>
      <c r="F16" s="142">
        <v>65650</v>
      </c>
      <c r="G16" s="142"/>
      <c r="H16" s="142">
        <v>66100</v>
      </c>
    </row>
    <row r="17" spans="1:8" s="140" customFormat="1" ht="12.75">
      <c r="A17" s="17"/>
      <c r="B17" s="144" t="s">
        <v>750</v>
      </c>
      <c r="C17" s="144"/>
      <c r="D17" s="144"/>
      <c r="E17" s="144"/>
      <c r="F17" s="142">
        <v>51875</v>
      </c>
      <c r="G17" s="142"/>
      <c r="H17" s="142">
        <v>53625</v>
      </c>
    </row>
    <row r="18" spans="1:8" s="140" customFormat="1" ht="12.75">
      <c r="A18" s="17"/>
      <c r="B18" s="144" t="s">
        <v>751</v>
      </c>
      <c r="C18" s="144"/>
      <c r="D18" s="144"/>
      <c r="E18" s="144"/>
      <c r="F18" s="142">
        <v>473888</v>
      </c>
      <c r="G18" s="142"/>
      <c r="H18" s="142">
        <v>415808</v>
      </c>
    </row>
    <row r="19" spans="1:8" s="140" customFormat="1" ht="12.75">
      <c r="A19" s="17"/>
      <c r="B19" s="144" t="s">
        <v>752</v>
      </c>
      <c r="C19" s="144"/>
      <c r="D19" s="144"/>
      <c r="E19" s="144"/>
      <c r="F19" s="142">
        <v>343253</v>
      </c>
      <c r="G19" s="142"/>
      <c r="H19" s="142">
        <v>324320</v>
      </c>
    </row>
    <row r="20" spans="1:8" s="140" customFormat="1" ht="12.75">
      <c r="A20" s="17"/>
      <c r="B20" s="144" t="s">
        <v>753</v>
      </c>
      <c r="C20" s="144"/>
      <c r="D20" s="144"/>
      <c r="E20" s="144"/>
      <c r="F20" s="142">
        <v>315912</v>
      </c>
      <c r="G20" s="142"/>
      <c r="H20" s="142">
        <v>238017</v>
      </c>
    </row>
    <row r="21" spans="1:8" s="140" customFormat="1" ht="12.75">
      <c r="A21" s="17"/>
      <c r="B21" s="144" t="s">
        <v>754</v>
      </c>
      <c r="C21" s="144"/>
      <c r="D21" s="144"/>
      <c r="E21" s="144"/>
      <c r="F21" s="142">
        <v>1258049</v>
      </c>
      <c r="G21" s="142"/>
      <c r="H21" s="142">
        <v>763076</v>
      </c>
    </row>
    <row r="22" spans="1:8" s="140" customFormat="1" ht="12.75">
      <c r="A22" s="17"/>
      <c r="B22" s="144" t="s">
        <v>755</v>
      </c>
      <c r="C22" s="144"/>
      <c r="D22" s="144"/>
      <c r="E22" s="144"/>
      <c r="F22" s="142">
        <v>147594</v>
      </c>
      <c r="G22" s="142"/>
      <c r="H22" s="142">
        <v>139453</v>
      </c>
    </row>
    <row r="23" spans="1:8" ht="12.75">
      <c r="A23" s="17"/>
      <c r="B23" s="144" t="s">
        <v>756</v>
      </c>
      <c r="C23" s="144"/>
      <c r="D23" s="144"/>
      <c r="E23" s="144"/>
      <c r="F23" s="142">
        <v>110790</v>
      </c>
      <c r="G23" s="142"/>
      <c r="H23" s="142">
        <v>104680</v>
      </c>
    </row>
    <row r="24" spans="1:8" s="140" customFormat="1" ht="12.75">
      <c r="A24" s="17"/>
      <c r="B24" s="144" t="s">
        <v>757</v>
      </c>
      <c r="C24" s="144"/>
      <c r="D24" s="144"/>
      <c r="E24" s="144"/>
      <c r="F24" s="142">
        <v>417515</v>
      </c>
      <c r="G24" s="142"/>
      <c r="H24" s="142">
        <v>441728</v>
      </c>
    </row>
    <row r="25" spans="1:8" s="140" customFormat="1" ht="12.75">
      <c r="A25" s="17"/>
      <c r="B25" s="144" t="s">
        <v>758</v>
      </c>
      <c r="C25" s="144"/>
      <c r="D25" s="144"/>
      <c r="E25" s="144"/>
      <c r="F25" s="142">
        <v>79204</v>
      </c>
      <c r="G25" s="142"/>
      <c r="H25" s="142">
        <v>51214</v>
      </c>
    </row>
    <row r="26" spans="1:8" s="140" customFormat="1" ht="12.75">
      <c r="A26" s="17" t="s">
        <v>445</v>
      </c>
      <c r="B26" s="144" t="s">
        <v>346</v>
      </c>
      <c r="C26" s="144"/>
      <c r="D26" s="144"/>
      <c r="E26" s="144"/>
      <c r="F26" s="142">
        <v>221539</v>
      </c>
      <c r="G26" s="142"/>
      <c r="H26" s="142">
        <v>236783</v>
      </c>
    </row>
    <row r="27" spans="1:8" ht="12.75">
      <c r="A27" s="17"/>
      <c r="B27" s="144" t="s">
        <v>759</v>
      </c>
      <c r="C27" s="144"/>
      <c r="D27" s="144"/>
      <c r="E27" s="144"/>
      <c r="F27" s="288">
        <v>0</v>
      </c>
      <c r="G27" s="142"/>
      <c r="H27" s="142">
        <v>52</v>
      </c>
    </row>
    <row r="28" spans="1:8" ht="12.75">
      <c r="A28" s="17"/>
      <c r="B28" s="144" t="s">
        <v>760</v>
      </c>
      <c r="C28" s="144"/>
      <c r="D28" s="144"/>
      <c r="E28" s="144"/>
      <c r="F28" s="288">
        <v>0</v>
      </c>
      <c r="G28" s="142"/>
      <c r="H28" s="142">
        <v>172090</v>
      </c>
    </row>
    <row r="29" spans="1:8" ht="12.75">
      <c r="A29" s="17"/>
      <c r="B29" s="144" t="s">
        <v>761</v>
      </c>
      <c r="C29" s="144"/>
      <c r="D29" s="144"/>
      <c r="E29" s="144"/>
      <c r="F29" s="288">
        <v>0</v>
      </c>
      <c r="G29" s="142"/>
      <c r="H29" s="142">
        <v>10182</v>
      </c>
    </row>
    <row r="30" spans="1:8" ht="13.5" thickBot="1">
      <c r="A30" s="17"/>
      <c r="B30" s="144"/>
      <c r="C30" s="144"/>
      <c r="D30" s="144"/>
      <c r="E30" s="144"/>
      <c r="F30" s="190">
        <f>SUM(F16:F29)</f>
        <v>3485269</v>
      </c>
      <c r="G30" s="142"/>
      <c r="H30" s="190">
        <f>SUM(H16:H29)</f>
        <v>3017128</v>
      </c>
    </row>
    <row r="31" spans="1:8" ht="13.5" thickTop="1">
      <c r="A31" s="17"/>
      <c r="F31" s="12"/>
      <c r="G31" s="11"/>
      <c r="H31" s="12"/>
    </row>
    <row r="32" spans="1:8" ht="12.75">
      <c r="A32" s="18" t="s">
        <v>347</v>
      </c>
      <c r="B32" s="4" t="s">
        <v>428</v>
      </c>
      <c r="F32" s="7"/>
      <c r="G32" s="7"/>
      <c r="H32" s="7"/>
    </row>
    <row r="33" spans="1:8" ht="12.75">
      <c r="A33" s="17"/>
      <c r="F33" s="11"/>
      <c r="G33" s="11"/>
      <c r="H33" s="11"/>
    </row>
    <row r="34" spans="1:8" ht="12.75">
      <c r="A34" s="17"/>
      <c r="B34" s="4" t="s">
        <v>348</v>
      </c>
      <c r="F34" s="11"/>
      <c r="G34" s="11"/>
      <c r="H34" s="11"/>
    </row>
    <row r="35" spans="1:8" ht="12.75">
      <c r="A35" s="17"/>
      <c r="B35" s="144" t="s">
        <v>349</v>
      </c>
      <c r="C35" s="144"/>
      <c r="D35" s="144"/>
      <c r="E35" s="144"/>
      <c r="F35" s="142">
        <v>30837</v>
      </c>
      <c r="G35" s="142"/>
      <c r="H35" s="142">
        <v>35644</v>
      </c>
    </row>
    <row r="36" spans="1:8" s="140" customFormat="1" ht="12.75">
      <c r="A36" s="17"/>
      <c r="B36" s="144" t="s">
        <v>351</v>
      </c>
      <c r="C36" s="144"/>
      <c r="D36" s="144"/>
      <c r="E36" s="144"/>
      <c r="F36" s="142">
        <v>4490</v>
      </c>
      <c r="G36" s="142"/>
      <c r="H36" s="142">
        <v>4227</v>
      </c>
    </row>
    <row r="37" spans="1:8" s="140" customFormat="1" ht="12.75">
      <c r="A37" s="17"/>
      <c r="B37" s="159" t="s">
        <v>978</v>
      </c>
      <c r="C37" s="144"/>
      <c r="D37" s="144"/>
      <c r="E37" s="144"/>
      <c r="F37" s="142">
        <v>20799</v>
      </c>
      <c r="G37" s="142"/>
      <c r="H37" s="142">
        <v>13853</v>
      </c>
    </row>
    <row r="38" spans="1:8" ht="12.75">
      <c r="A38" s="17"/>
      <c r="B38" s="144" t="s">
        <v>350</v>
      </c>
      <c r="C38" s="144"/>
      <c r="D38" s="144"/>
      <c r="E38" s="144"/>
      <c r="F38" s="142">
        <v>106728</v>
      </c>
      <c r="G38" s="142"/>
      <c r="H38" s="142">
        <v>82700</v>
      </c>
    </row>
    <row r="39" spans="1:8" ht="12.75">
      <c r="A39" s="17"/>
      <c r="B39" s="144" t="s">
        <v>762</v>
      </c>
      <c r="C39" s="144"/>
      <c r="D39" s="144"/>
      <c r="E39" s="144"/>
      <c r="F39" s="288">
        <v>-600</v>
      </c>
      <c r="G39" s="142"/>
      <c r="H39" s="288">
        <v>-600</v>
      </c>
    </row>
    <row r="40" spans="1:8" ht="13.5" thickBot="1">
      <c r="A40" s="17"/>
      <c r="B40" s="144"/>
      <c r="C40" s="144"/>
      <c r="D40" s="144"/>
      <c r="E40" s="144"/>
      <c r="F40" s="190">
        <f>SUM(F35:F39)</f>
        <v>162254</v>
      </c>
      <c r="G40" s="142"/>
      <c r="H40" s="190">
        <f>SUM(H35:H39)</f>
        <v>135824</v>
      </c>
    </row>
    <row r="41" spans="1:8" ht="13.5" thickTop="1">
      <c r="A41" s="17"/>
      <c r="B41" s="160" t="s">
        <v>352</v>
      </c>
      <c r="C41" s="144"/>
      <c r="D41" s="144"/>
      <c r="E41" s="144"/>
      <c r="F41" s="142"/>
      <c r="G41" s="142"/>
      <c r="H41" s="142"/>
    </row>
    <row r="42" spans="1:8" ht="12.75">
      <c r="A42" s="17"/>
      <c r="B42" s="144" t="s">
        <v>353</v>
      </c>
      <c r="C42" s="144"/>
      <c r="D42" s="144"/>
      <c r="E42" s="144"/>
      <c r="F42" s="142">
        <v>87769</v>
      </c>
      <c r="G42" s="142"/>
      <c r="H42" s="142">
        <v>86485</v>
      </c>
    </row>
    <row r="43" spans="1:8" ht="12.75">
      <c r="A43" s="17"/>
      <c r="B43" s="144" t="s">
        <v>351</v>
      </c>
      <c r="C43" s="144"/>
      <c r="D43" s="144"/>
      <c r="E43" s="144"/>
      <c r="F43" s="142">
        <v>7264</v>
      </c>
      <c r="G43" s="142"/>
      <c r="H43" s="142">
        <v>11754</v>
      </c>
    </row>
    <row r="44" spans="1:8" ht="13.5" thickBot="1">
      <c r="A44" s="17"/>
      <c r="B44" s="144"/>
      <c r="C44" s="144"/>
      <c r="D44" s="144"/>
      <c r="E44" s="144"/>
      <c r="F44" s="190">
        <f>SUM(F42:F43)</f>
        <v>95033</v>
      </c>
      <c r="G44" s="142"/>
      <c r="H44" s="190">
        <f>SUM(H42:H43)</f>
        <v>98239</v>
      </c>
    </row>
    <row r="45" spans="1:8" ht="13.5" thickTop="1">
      <c r="A45" s="17"/>
      <c r="F45" s="11"/>
      <c r="G45" s="11"/>
      <c r="H45" s="11"/>
    </row>
    <row r="47" s="137" customFormat="1" ht="12.75"/>
    <row r="48" spans="1:8" s="137" customFormat="1" ht="12.75">
      <c r="A48" s="9" t="str">
        <f>CoverIndex!$A$11</f>
        <v>TOWN OF EAST FREMANTLE</v>
      </c>
      <c r="B48" s="9"/>
      <c r="C48" s="9"/>
      <c r="D48" s="9"/>
      <c r="E48" s="9"/>
      <c r="F48" s="9"/>
      <c r="G48" s="9"/>
      <c r="H48" s="9"/>
    </row>
    <row r="49" spans="1:8" s="137" customFormat="1" ht="12.75">
      <c r="A49" s="9" t="s">
        <v>236</v>
      </c>
      <c r="B49" s="9"/>
      <c r="C49" s="9"/>
      <c r="D49" s="9"/>
      <c r="E49" s="9"/>
      <c r="F49" s="9"/>
      <c r="G49" s="9"/>
      <c r="H49" s="9"/>
    </row>
    <row r="50" spans="1:8" s="137" customFormat="1" ht="12.75">
      <c r="A50" s="9" t="str">
        <f>'Note 2(a)&amp;(b)'!A5</f>
        <v>FOR THE YEAR ENDED 30TH JUNE 2011</v>
      </c>
      <c r="B50" s="9"/>
      <c r="C50" s="9"/>
      <c r="D50" s="9"/>
      <c r="E50" s="9"/>
      <c r="F50" s="9"/>
      <c r="G50" s="9"/>
      <c r="H50" s="9"/>
    </row>
    <row r="51" s="137" customFormat="1" ht="12.75"/>
    <row r="52" spans="6:8" s="137" customFormat="1" ht="12.75">
      <c r="F52" s="110" t="s">
        <v>560</v>
      </c>
      <c r="G52" s="7"/>
      <c r="H52" s="110" t="s">
        <v>122</v>
      </c>
    </row>
    <row r="53" spans="6:8" s="137" customFormat="1" ht="12.75">
      <c r="F53" s="7" t="s">
        <v>174</v>
      </c>
      <c r="G53" s="7"/>
      <c r="H53" s="7" t="s">
        <v>174</v>
      </c>
    </row>
    <row r="54" s="137" customFormat="1" ht="12.75"/>
    <row r="55" spans="1:2" ht="12.75">
      <c r="A55" s="18" t="s">
        <v>354</v>
      </c>
      <c r="B55" s="4" t="s">
        <v>356</v>
      </c>
    </row>
    <row r="56" spans="1:2" ht="12.75">
      <c r="A56" s="18"/>
      <c r="B56" s="4"/>
    </row>
    <row r="57" spans="1:8" ht="12.75">
      <c r="A57" s="17"/>
      <c r="B57" s="144" t="s">
        <v>357</v>
      </c>
      <c r="C57" s="144"/>
      <c r="D57" s="144"/>
      <c r="E57" s="144"/>
      <c r="F57" s="142">
        <f>11838014-288605</f>
        <v>11549409</v>
      </c>
      <c r="G57" s="142"/>
      <c r="H57" s="142">
        <v>11463253</v>
      </c>
    </row>
    <row r="58" spans="1:8" ht="12.75">
      <c r="A58" s="17"/>
      <c r="B58" s="144" t="s">
        <v>358</v>
      </c>
      <c r="C58" s="144"/>
      <c r="D58" s="144"/>
      <c r="E58" s="144"/>
      <c r="F58" s="288">
        <v>-4435240</v>
      </c>
      <c r="G58" s="142"/>
      <c r="H58" s="288">
        <v>-4153957</v>
      </c>
    </row>
    <row r="59" spans="1:8" ht="12.75">
      <c r="A59" s="17"/>
      <c r="B59" s="144"/>
      <c r="C59" s="144"/>
      <c r="D59" s="144"/>
      <c r="E59" s="144"/>
      <c r="F59" s="206">
        <f>SUM(F57:F58)</f>
        <v>7114169</v>
      </c>
      <c r="G59" s="142"/>
      <c r="H59" s="206">
        <f>SUM(H57:H58)</f>
        <v>7309296</v>
      </c>
    </row>
    <row r="60" spans="1:8" ht="12.75">
      <c r="A60" s="17"/>
      <c r="B60" s="144"/>
      <c r="C60" s="144"/>
      <c r="D60" s="144"/>
      <c r="E60" s="144"/>
      <c r="F60" s="142"/>
      <c r="G60" s="142"/>
      <c r="H60" s="142"/>
    </row>
    <row r="61" spans="1:8" ht="12.75">
      <c r="A61" s="17"/>
      <c r="B61" s="144" t="s">
        <v>359</v>
      </c>
      <c r="C61" s="144"/>
      <c r="D61" s="144"/>
      <c r="E61" s="144"/>
      <c r="F61" s="142">
        <v>406828</v>
      </c>
      <c r="G61" s="142"/>
      <c r="H61" s="142">
        <v>383007</v>
      </c>
    </row>
    <row r="62" spans="1:8" ht="12.75">
      <c r="A62" s="17"/>
      <c r="B62" s="144" t="s">
        <v>358</v>
      </c>
      <c r="C62" s="144"/>
      <c r="D62" s="144"/>
      <c r="E62" s="144"/>
      <c r="F62" s="288">
        <v>-348478</v>
      </c>
      <c r="G62" s="142"/>
      <c r="H62" s="288">
        <v>-327566</v>
      </c>
    </row>
    <row r="63" spans="1:8" ht="12.75">
      <c r="A63" s="17"/>
      <c r="B63" s="144"/>
      <c r="C63" s="144"/>
      <c r="D63" s="144"/>
      <c r="E63" s="144"/>
      <c r="F63" s="206">
        <f>SUM(F61:F62)</f>
        <v>58350</v>
      </c>
      <c r="G63" s="142"/>
      <c r="H63" s="206">
        <f>SUM(H61:H62)</f>
        <v>55441</v>
      </c>
    </row>
    <row r="64" spans="1:8" ht="12.75">
      <c r="A64" s="17"/>
      <c r="B64" s="144"/>
      <c r="C64" s="144"/>
      <c r="D64" s="144"/>
      <c r="E64" s="144"/>
      <c r="F64" s="142"/>
      <c r="G64" s="142"/>
      <c r="H64" s="142"/>
    </row>
    <row r="65" spans="1:8" ht="12.75">
      <c r="A65" s="17"/>
      <c r="B65" s="144" t="s">
        <v>360</v>
      </c>
      <c r="C65" s="144"/>
      <c r="D65" s="144"/>
      <c r="E65" s="144"/>
      <c r="F65" s="142">
        <v>1637053</v>
      </c>
      <c r="G65" s="142"/>
      <c r="H65" s="142">
        <v>1613276</v>
      </c>
    </row>
    <row r="66" spans="1:8" ht="12.75">
      <c r="A66" s="17"/>
      <c r="B66" s="144" t="s">
        <v>358</v>
      </c>
      <c r="C66" s="144"/>
      <c r="D66" s="144"/>
      <c r="E66" s="144"/>
      <c r="F66" s="288">
        <v>-1236260</v>
      </c>
      <c r="G66" s="142"/>
      <c r="H66" s="288">
        <v>-1123782</v>
      </c>
    </row>
    <row r="67" spans="1:8" ht="12.75">
      <c r="A67" s="17"/>
      <c r="B67" s="144"/>
      <c r="C67" s="144"/>
      <c r="D67" s="144"/>
      <c r="E67" s="144"/>
      <c r="F67" s="206">
        <f>SUM(F65:F66)</f>
        <v>400793</v>
      </c>
      <c r="G67" s="142"/>
      <c r="H67" s="206">
        <f>SUM(H65:H66)</f>
        <v>489494</v>
      </c>
    </row>
    <row r="68" spans="1:8" s="285" customFormat="1" ht="12.75">
      <c r="A68" s="240"/>
      <c r="C68" s="144"/>
      <c r="D68" s="144"/>
      <c r="E68" s="144"/>
      <c r="F68" s="153"/>
      <c r="G68" s="142"/>
      <c r="H68" s="153"/>
    </row>
    <row r="69" spans="1:8" s="140" customFormat="1" ht="12.75">
      <c r="A69" s="17"/>
      <c r="B69" s="159" t="s">
        <v>979</v>
      </c>
      <c r="F69" s="117">
        <f>SUM(F67,F63,F59)</f>
        <v>7573312</v>
      </c>
      <c r="G69" s="11"/>
      <c r="H69" s="12">
        <f>SUM(H67,H63,H59)</f>
        <v>7854231</v>
      </c>
    </row>
    <row r="70" spans="1:8" ht="12.75">
      <c r="A70" s="17"/>
      <c r="B70" s="140" t="s">
        <v>763</v>
      </c>
      <c r="F70" s="286">
        <v>0</v>
      </c>
      <c r="G70" s="11"/>
      <c r="H70" s="11">
        <v>14037</v>
      </c>
    </row>
    <row r="71" spans="1:8" s="140" customFormat="1" ht="12.75">
      <c r="A71" s="17"/>
      <c r="F71" s="11"/>
      <c r="G71" s="11"/>
      <c r="H71" s="11"/>
    </row>
    <row r="72" spans="1:8" ht="13.5" thickBot="1">
      <c r="A72" s="17"/>
      <c r="F72" s="68">
        <f>+F59+F63+F67</f>
        <v>7573312</v>
      </c>
      <c r="G72" s="11"/>
      <c r="H72" s="68">
        <f>SUM(H70,H69)</f>
        <v>7868268</v>
      </c>
    </row>
    <row r="73" spans="1:8" ht="13.5" thickTop="1">
      <c r="A73" s="17"/>
      <c r="F73" s="12"/>
      <c r="G73" s="11"/>
      <c r="H73" s="12"/>
    </row>
  </sheetData>
  <sheetProtection/>
  <printOptions/>
  <pageMargins left="0.75" right="0.75" top="0.58" bottom="0.48" header="0.5" footer="0.5"/>
  <pageSetup horizontalDpi="600" verticalDpi="600" orientation="portrait" r:id="rId1"/>
  <headerFooter alignWithMargins="0">
    <oddFooter>&amp;CPage &amp;P</oddFooter>
  </headerFooter>
  <rowBreaks count="1" manualBreakCount="1">
    <brk id="46" max="255" man="1"/>
  </rowBreaks>
</worksheet>
</file>

<file path=xl/worksheets/sheet12.xml><?xml version="1.0" encoding="utf-8"?>
<worksheet xmlns="http://schemas.openxmlformats.org/spreadsheetml/2006/main" xmlns:r="http://schemas.openxmlformats.org/officeDocument/2006/relationships">
  <dimension ref="A3:P31"/>
  <sheetViews>
    <sheetView zoomScalePageLayoutView="0" workbookViewId="0" topLeftCell="A1">
      <selection activeCell="D9" sqref="D9"/>
    </sheetView>
  </sheetViews>
  <sheetFormatPr defaultColWidth="9.140625" defaultRowHeight="12.75"/>
  <cols>
    <col min="1" max="1" width="4.7109375" style="0" customWidth="1"/>
    <col min="2" max="2" width="22.7109375" style="0" customWidth="1"/>
    <col min="3" max="3" width="3.7109375" style="0" customWidth="1"/>
    <col min="4" max="4" width="9.7109375" style="0" customWidth="1"/>
    <col min="5" max="5" width="2.7109375" style="0" customWidth="1"/>
    <col min="6" max="6" width="9.7109375" style="0" customWidth="1"/>
    <col min="7" max="7" width="2.7109375" style="0" customWidth="1"/>
    <col min="8" max="8" width="9.7109375" style="0" customWidth="1"/>
    <col min="9" max="9" width="2.7109375" style="0" customWidth="1"/>
    <col min="10" max="10" width="9.7109375" style="0" customWidth="1"/>
    <col min="11" max="11" width="2.7109375" style="0" customWidth="1"/>
    <col min="12" max="12" width="9.7109375" style="0" customWidth="1"/>
    <col min="13" max="13" width="2.7109375" style="0" customWidth="1"/>
    <col min="14" max="14" width="9.7109375" style="0" customWidth="1"/>
    <col min="15" max="15" width="2.7109375" style="0" customWidth="1"/>
    <col min="16" max="16" width="9.7109375" style="0" customWidth="1"/>
    <col min="17" max="17" width="2.7109375" style="0" customWidth="1"/>
  </cols>
  <sheetData>
    <row r="3" spans="1:16" ht="12.75">
      <c r="A3" s="9" t="str">
        <f>CoverIndex!$A$11</f>
        <v>TOWN OF EAST FREMANTLE</v>
      </c>
      <c r="B3" s="9"/>
      <c r="C3" s="9"/>
      <c r="D3" s="22"/>
      <c r="E3" s="22"/>
      <c r="F3" s="22"/>
      <c r="G3" s="22"/>
      <c r="H3" s="22"/>
      <c r="I3" s="9"/>
      <c r="J3" s="8"/>
      <c r="K3" s="8"/>
      <c r="L3" s="8"/>
      <c r="M3" s="8"/>
      <c r="N3" s="8"/>
      <c r="O3" s="8"/>
      <c r="P3" s="8"/>
    </row>
    <row r="4" spans="1:16" ht="12.75">
      <c r="A4" s="9" t="s">
        <v>236</v>
      </c>
      <c r="B4" s="9"/>
      <c r="C4" s="9"/>
      <c r="D4" s="22"/>
      <c r="E4" s="22"/>
      <c r="F4" s="22"/>
      <c r="G4" s="22"/>
      <c r="H4" s="22"/>
      <c r="I4" s="9"/>
      <c r="J4" s="8"/>
      <c r="K4" s="8"/>
      <c r="L4" s="8"/>
      <c r="M4" s="8"/>
      <c r="N4" s="8"/>
      <c r="O4" s="8"/>
      <c r="P4" s="8"/>
    </row>
    <row r="5" spans="1:16" ht="12.75">
      <c r="A5" s="9" t="str">
        <f>CoverIndex!A15</f>
        <v>FOR THE YEAR ENDED 30TH JUNE 2011</v>
      </c>
      <c r="B5" s="9"/>
      <c r="C5" s="9"/>
      <c r="D5" s="22"/>
      <c r="E5" s="22"/>
      <c r="F5" s="22"/>
      <c r="G5" s="22"/>
      <c r="H5" s="22"/>
      <c r="I5" s="9"/>
      <c r="J5" s="8"/>
      <c r="K5" s="8"/>
      <c r="L5" s="8"/>
      <c r="M5" s="8"/>
      <c r="N5" s="8"/>
      <c r="O5" s="8"/>
      <c r="P5" s="8"/>
    </row>
    <row r="6" spans="1:16" ht="12.75">
      <c r="A6" s="9"/>
      <c r="B6" s="9"/>
      <c r="C6" s="9"/>
      <c r="D6" s="22"/>
      <c r="E6" s="22"/>
      <c r="F6" s="22"/>
      <c r="G6" s="22"/>
      <c r="H6" s="22"/>
      <c r="I6" s="9"/>
      <c r="J6" s="8"/>
      <c r="K6" s="8"/>
      <c r="L6" s="8"/>
      <c r="M6" s="8"/>
      <c r="N6" s="8"/>
      <c r="O6" s="8"/>
      <c r="P6" s="8"/>
    </row>
    <row r="7" ht="12.75">
      <c r="B7" s="4"/>
    </row>
    <row r="8" spans="1:2" ht="12.75">
      <c r="A8" s="18" t="s">
        <v>354</v>
      </c>
      <c r="B8" s="4" t="s">
        <v>61</v>
      </c>
    </row>
    <row r="9" spans="1:2" ht="12.75">
      <c r="A9" s="18"/>
      <c r="B9" s="81"/>
    </row>
    <row r="10" spans="1:2" ht="12.75">
      <c r="A10" s="18"/>
      <c r="B10" s="81" t="s">
        <v>60</v>
      </c>
    </row>
    <row r="12" ht="12.75">
      <c r="B12" s="14" t="s">
        <v>563</v>
      </c>
    </row>
    <row r="13" ht="12.75">
      <c r="B13" s="14" t="s">
        <v>564</v>
      </c>
    </row>
    <row r="15" spans="4:12" ht="12.75">
      <c r="D15" s="203" t="s">
        <v>57</v>
      </c>
      <c r="E15" s="203"/>
      <c r="F15" s="203" t="s">
        <v>54</v>
      </c>
      <c r="G15" s="203"/>
      <c r="H15" s="203" t="s">
        <v>58</v>
      </c>
      <c r="I15" s="203"/>
      <c r="J15" s="203"/>
      <c r="K15" s="83"/>
      <c r="L15" s="83"/>
    </row>
    <row r="16" spans="4:12" ht="12.75">
      <c r="D16" s="203" t="s">
        <v>55</v>
      </c>
      <c r="E16" s="203"/>
      <c r="F16" s="203" t="s">
        <v>55</v>
      </c>
      <c r="G16" s="203"/>
      <c r="H16" s="203" t="s">
        <v>55</v>
      </c>
      <c r="I16" s="203"/>
      <c r="J16" s="203"/>
      <c r="K16" s="83"/>
      <c r="L16" s="83"/>
    </row>
    <row r="17" spans="4:12" ht="12.75">
      <c r="D17" s="204" t="s">
        <v>255</v>
      </c>
      <c r="E17" s="204"/>
      <c r="F17" s="204" t="s">
        <v>56</v>
      </c>
      <c r="G17" s="204"/>
      <c r="H17" s="204" t="s">
        <v>56</v>
      </c>
      <c r="I17" s="204"/>
      <c r="J17" s="203"/>
      <c r="K17" s="83"/>
      <c r="L17" s="88" t="s">
        <v>458</v>
      </c>
    </row>
    <row r="18" spans="4:12" ht="12.75">
      <c r="D18" s="205" t="s">
        <v>174</v>
      </c>
      <c r="E18" s="203"/>
      <c r="F18" s="205" t="s">
        <v>174</v>
      </c>
      <c r="G18" s="203"/>
      <c r="H18" s="205" t="s">
        <v>174</v>
      </c>
      <c r="I18" s="203"/>
      <c r="J18" s="203"/>
      <c r="K18" s="83"/>
      <c r="L18" s="89" t="s">
        <v>174</v>
      </c>
    </row>
    <row r="19" spans="4:10" ht="12.75">
      <c r="D19" s="144"/>
      <c r="E19" s="144"/>
      <c r="F19" s="144"/>
      <c r="G19" s="144"/>
      <c r="H19" s="144"/>
      <c r="I19" s="144"/>
      <c r="J19" s="144"/>
    </row>
    <row r="20" spans="2:12" ht="12.75">
      <c r="B20" s="14" t="s">
        <v>565</v>
      </c>
      <c r="D20" s="142">
        <v>7309296</v>
      </c>
      <c r="E20" s="142"/>
      <c r="F20" s="142">
        <v>55441</v>
      </c>
      <c r="G20" s="142"/>
      <c r="H20" s="142">
        <v>489494</v>
      </c>
      <c r="I20" s="142"/>
      <c r="J20" s="142"/>
      <c r="K20" s="11"/>
      <c r="L20" s="11">
        <f>SUM(D20:I20)</f>
        <v>7854231</v>
      </c>
    </row>
    <row r="21" spans="2:12" ht="12.75">
      <c r="B21" s="14" t="s">
        <v>566</v>
      </c>
      <c r="D21" s="142"/>
      <c r="E21" s="142"/>
      <c r="F21" s="142"/>
      <c r="G21" s="142"/>
      <c r="H21" s="142"/>
      <c r="I21" s="142"/>
      <c r="J21" s="142"/>
      <c r="K21" s="11"/>
      <c r="L21" s="11"/>
    </row>
    <row r="22" spans="4:12" ht="12.75">
      <c r="D22" s="142"/>
      <c r="E22" s="142"/>
      <c r="F22" s="142"/>
      <c r="G22" s="142"/>
      <c r="H22" s="142"/>
      <c r="I22" s="142"/>
      <c r="J22" s="142"/>
      <c r="K22" s="11"/>
      <c r="L22" s="11"/>
    </row>
    <row r="23" spans="2:12" ht="12.75">
      <c r="B23" t="s">
        <v>51</v>
      </c>
      <c r="D23" s="142">
        <f>20600+11775+14036+5926+40282</f>
        <v>92619</v>
      </c>
      <c r="E23" s="142"/>
      <c r="F23" s="142">
        <f>8933+4408+10480</f>
        <v>23821</v>
      </c>
      <c r="G23" s="142"/>
      <c r="H23" s="142">
        <f>21217+17755+13500+4200+3500</f>
        <v>60172</v>
      </c>
      <c r="I23" s="142"/>
      <c r="J23" s="142"/>
      <c r="K23" s="11"/>
      <c r="L23" s="11">
        <f>SUM(D23:I23)</f>
        <v>176612</v>
      </c>
    </row>
    <row r="24" spans="4:12" ht="12.75">
      <c r="D24" s="142"/>
      <c r="E24" s="142"/>
      <c r="F24" s="142"/>
      <c r="G24" s="142"/>
      <c r="H24" s="142"/>
      <c r="I24" s="142"/>
      <c r="J24" s="142"/>
      <c r="K24" s="11"/>
      <c r="L24" s="11"/>
    </row>
    <row r="25" spans="2:12" ht="12.75">
      <c r="B25" t="s">
        <v>52</v>
      </c>
      <c r="D25" s="288">
        <v>-441</v>
      </c>
      <c r="E25" s="142"/>
      <c r="F25" s="288">
        <v>0</v>
      </c>
      <c r="G25" s="142"/>
      <c r="H25" s="288">
        <v>-14896</v>
      </c>
      <c r="I25" s="142"/>
      <c r="J25" s="142"/>
      <c r="K25" s="11"/>
      <c r="L25" s="288">
        <f>SUM(D25:I25)</f>
        <v>-15337</v>
      </c>
    </row>
    <row r="26" spans="4:12" ht="12.75">
      <c r="D26" s="142"/>
      <c r="E26" s="142"/>
      <c r="F26" s="142"/>
      <c r="G26" s="142"/>
      <c r="H26" s="142"/>
      <c r="I26" s="142"/>
      <c r="J26" s="142"/>
      <c r="K26" s="11"/>
      <c r="L26" s="11"/>
    </row>
    <row r="27" spans="2:12" ht="12.75">
      <c r="B27" t="s">
        <v>53</v>
      </c>
      <c r="D27" s="288">
        <f>-281283-6022</f>
        <v>-287305</v>
      </c>
      <c r="E27" s="142"/>
      <c r="F27" s="288">
        <v>-20912</v>
      </c>
      <c r="G27" s="142"/>
      <c r="H27" s="288">
        <f>-158943+70+36395-11499</f>
        <v>-133977</v>
      </c>
      <c r="I27" s="142"/>
      <c r="J27" s="142"/>
      <c r="K27" s="11"/>
      <c r="L27" s="288">
        <f>SUM(D27:I27)</f>
        <v>-442194</v>
      </c>
    </row>
    <row r="28" spans="4:12" ht="12.75">
      <c r="D28" s="142"/>
      <c r="E28" s="142"/>
      <c r="F28" s="142"/>
      <c r="G28" s="142"/>
      <c r="H28" s="142"/>
      <c r="I28" s="142"/>
      <c r="J28" s="142"/>
      <c r="K28" s="11"/>
      <c r="L28" s="11"/>
    </row>
    <row r="29" spans="4:12" ht="12.75">
      <c r="D29" s="142"/>
      <c r="E29" s="142"/>
      <c r="F29" s="142"/>
      <c r="G29" s="142"/>
      <c r="H29" s="142"/>
      <c r="I29" s="142"/>
      <c r="J29" s="142"/>
      <c r="K29" s="11"/>
      <c r="L29" s="11"/>
    </row>
    <row r="30" spans="2:12" ht="13.5" thickBot="1">
      <c r="B30" s="81" t="s">
        <v>567</v>
      </c>
      <c r="D30" s="116">
        <f>SUM(D20:D28)</f>
        <v>7114169</v>
      </c>
      <c r="E30" s="79"/>
      <c r="F30" s="116">
        <f>SUM(F20:F28)</f>
        <v>58350</v>
      </c>
      <c r="G30" s="79"/>
      <c r="H30" s="116">
        <f>SUM(H20:H28)</f>
        <v>400793</v>
      </c>
      <c r="I30" s="79"/>
      <c r="J30" s="79"/>
      <c r="K30" s="79"/>
      <c r="L30" s="116">
        <f>SUM(L20:L28)</f>
        <v>7573312</v>
      </c>
    </row>
    <row r="31" ht="13.5" thickTop="1">
      <c r="B31" s="81" t="s">
        <v>568</v>
      </c>
    </row>
  </sheetData>
  <sheetProtection/>
  <printOptions/>
  <pageMargins left="0.96" right="0.31" top="0.52" bottom="0.47" header="0.5" footer="0.5"/>
  <pageSetup horizontalDpi="600" verticalDpi="600" orientation="landscape" paperSize="9"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dimension ref="A3:L58"/>
  <sheetViews>
    <sheetView zoomScalePageLayoutView="0" workbookViewId="0" topLeftCell="A14">
      <selection activeCell="C18" sqref="C18"/>
    </sheetView>
  </sheetViews>
  <sheetFormatPr defaultColWidth="9.140625" defaultRowHeight="12.75"/>
  <cols>
    <col min="1" max="1" width="8.7109375" style="0" customWidth="1"/>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 min="12" max="12" width="9.140625" style="0" customWidth="1"/>
  </cols>
  <sheetData>
    <row r="3" spans="1:8" ht="12.75">
      <c r="A3" s="9" t="str">
        <f>CoverIndex!$A$11</f>
        <v>TOWN OF EAST FREMANTLE</v>
      </c>
      <c r="B3" s="9"/>
      <c r="C3" s="9"/>
      <c r="D3" s="9"/>
      <c r="E3" s="9"/>
      <c r="F3" s="9"/>
      <c r="G3" s="9"/>
      <c r="H3" s="9"/>
    </row>
    <row r="4" spans="1:8" ht="12.75">
      <c r="A4" s="9" t="s">
        <v>236</v>
      </c>
      <c r="B4" s="9"/>
      <c r="C4" s="9"/>
      <c r="D4" s="9"/>
      <c r="E4" s="9"/>
      <c r="F4" s="9"/>
      <c r="G4" s="9"/>
      <c r="H4" s="9"/>
    </row>
    <row r="5" spans="1:8" ht="12.75">
      <c r="A5" s="9" t="s">
        <v>559</v>
      </c>
      <c r="B5" s="9"/>
      <c r="C5" s="9"/>
      <c r="D5" s="9"/>
      <c r="E5" s="9"/>
      <c r="F5" s="9"/>
      <c r="G5" s="9"/>
      <c r="H5" s="9"/>
    </row>
    <row r="7" spans="6:8" ht="12.75">
      <c r="F7" s="110" t="s">
        <v>560</v>
      </c>
      <c r="G7" s="7"/>
      <c r="H7" s="110" t="s">
        <v>122</v>
      </c>
    </row>
    <row r="8" spans="6:8" ht="12.75">
      <c r="F8" s="7" t="s">
        <v>174</v>
      </c>
      <c r="G8" s="7"/>
      <c r="H8" s="7" t="s">
        <v>174</v>
      </c>
    </row>
    <row r="9" spans="1:8" ht="12.75">
      <c r="A9" s="18" t="s">
        <v>59</v>
      </c>
      <c r="B9" s="4" t="s">
        <v>362</v>
      </c>
      <c r="F9" s="11"/>
      <c r="G9" s="11"/>
      <c r="H9" s="11"/>
    </row>
    <row r="10" spans="1:8" ht="12.75">
      <c r="A10" s="17"/>
      <c r="B10" s="144" t="s">
        <v>72</v>
      </c>
      <c r="C10" s="144"/>
      <c r="D10" s="144"/>
      <c r="E10" s="144"/>
      <c r="F10" s="142">
        <f>486845+6551097+1242834</f>
        <v>8280776</v>
      </c>
      <c r="G10" s="142"/>
      <c r="H10" s="142">
        <v>7037942</v>
      </c>
    </row>
    <row r="11" spans="1:8" ht="12.75">
      <c r="A11" s="17"/>
      <c r="B11" s="144" t="s">
        <v>358</v>
      </c>
      <c r="C11" s="144"/>
      <c r="D11" s="144"/>
      <c r="E11" s="144"/>
      <c r="F11" s="288">
        <f>-1508173-100719</f>
        <v>-1608892</v>
      </c>
      <c r="G11" s="142"/>
      <c r="H11" s="288">
        <v>-1457783</v>
      </c>
    </row>
    <row r="12" spans="1:8" ht="12.75">
      <c r="A12" s="17"/>
      <c r="B12" s="144"/>
      <c r="C12" s="144"/>
      <c r="D12" s="144"/>
      <c r="E12" s="144"/>
      <c r="F12" s="206">
        <f>SUM(F10:F11)</f>
        <v>6671884</v>
      </c>
      <c r="G12" s="142"/>
      <c r="H12" s="206">
        <f>SUM(H10:H11)</f>
        <v>5580159</v>
      </c>
    </row>
    <row r="13" spans="1:8" s="140" customFormat="1" ht="12.75">
      <c r="A13" s="17"/>
      <c r="B13" s="144"/>
      <c r="C13" s="144"/>
      <c r="D13" s="144"/>
      <c r="E13" s="144"/>
      <c r="F13" s="153"/>
      <c r="G13" s="142"/>
      <c r="H13" s="153"/>
    </row>
    <row r="14" spans="1:8" s="140" customFormat="1" ht="12.75">
      <c r="A14" s="17"/>
      <c r="B14" s="144" t="s">
        <v>764</v>
      </c>
      <c r="C14" s="144"/>
      <c r="D14" s="144"/>
      <c r="E14" s="144"/>
      <c r="F14" s="142">
        <f>785189</f>
        <v>785189</v>
      </c>
      <c r="G14" s="142"/>
      <c r="H14" s="142">
        <v>785189</v>
      </c>
    </row>
    <row r="15" spans="1:8" s="140" customFormat="1" ht="12.75">
      <c r="A15" s="17"/>
      <c r="B15" s="144" t="s">
        <v>358</v>
      </c>
      <c r="C15" s="144"/>
      <c r="D15" s="144"/>
      <c r="E15" s="144"/>
      <c r="F15" s="288">
        <v>-147094</v>
      </c>
      <c r="G15" s="142"/>
      <c r="H15" s="288">
        <v>-128072</v>
      </c>
    </row>
    <row r="16" spans="1:8" s="140" customFormat="1" ht="12.75">
      <c r="A16" s="17"/>
      <c r="B16" s="144"/>
      <c r="C16" s="144"/>
      <c r="D16" s="144"/>
      <c r="E16" s="144"/>
      <c r="F16" s="206">
        <f>SUM(F14:F15)</f>
        <v>638095</v>
      </c>
      <c r="G16" s="142"/>
      <c r="H16" s="206">
        <f>SUM(H14:H15)</f>
        <v>657117</v>
      </c>
    </row>
    <row r="17" spans="1:8" s="140" customFormat="1" ht="12.75">
      <c r="A17" s="17"/>
      <c r="B17" s="144"/>
      <c r="C17" s="144"/>
      <c r="D17" s="144"/>
      <c r="E17" s="144"/>
      <c r="F17" s="153"/>
      <c r="G17" s="142"/>
      <c r="H17" s="153"/>
    </row>
    <row r="18" spans="1:12" s="140" customFormat="1" ht="12.75">
      <c r="A18" s="17"/>
      <c r="B18" s="144" t="s">
        <v>765</v>
      </c>
      <c r="C18" s="144"/>
      <c r="D18" s="144"/>
      <c r="E18" s="144"/>
      <c r="F18" s="142">
        <v>181011</v>
      </c>
      <c r="G18" s="142"/>
      <c r="H18" s="142">
        <v>181011</v>
      </c>
      <c r="L18" s="14"/>
    </row>
    <row r="19" spans="1:12" s="140" customFormat="1" ht="12.75">
      <c r="A19" s="17"/>
      <c r="B19" s="144" t="s">
        <v>358</v>
      </c>
      <c r="C19" s="144"/>
      <c r="D19" s="144"/>
      <c r="E19" s="144"/>
      <c r="F19" s="288">
        <v>-60189</v>
      </c>
      <c r="G19" s="142"/>
      <c r="H19" s="288">
        <v>-55870</v>
      </c>
      <c r="L19" s="14"/>
    </row>
    <row r="20" spans="1:12" s="140" customFormat="1" ht="12.75">
      <c r="A20" s="17"/>
      <c r="B20" s="144"/>
      <c r="C20" s="144"/>
      <c r="D20" s="144"/>
      <c r="E20" s="144"/>
      <c r="F20" s="206">
        <f>SUM(F18:F19)</f>
        <v>120822</v>
      </c>
      <c r="G20" s="142"/>
      <c r="H20" s="206">
        <f>SUM(H18:H19)</f>
        <v>125141</v>
      </c>
      <c r="L20" s="14"/>
    </row>
    <row r="21" spans="1:12" s="140" customFormat="1" ht="12.75">
      <c r="A21" s="17"/>
      <c r="B21" s="144"/>
      <c r="C21" s="144"/>
      <c r="D21" s="144"/>
      <c r="E21" s="144"/>
      <c r="F21" s="153"/>
      <c r="G21" s="142"/>
      <c r="H21" s="153"/>
      <c r="L21" s="14"/>
    </row>
    <row r="22" spans="1:12" s="140" customFormat="1" ht="12.75">
      <c r="A22" s="17"/>
      <c r="B22" s="144"/>
      <c r="C22" s="144"/>
      <c r="D22" s="144"/>
      <c r="E22" s="144"/>
      <c r="F22" s="142">
        <v>2336363</v>
      </c>
      <c r="G22" s="142"/>
      <c r="H22" s="142">
        <v>2210813</v>
      </c>
      <c r="L22" s="14"/>
    </row>
    <row r="23" spans="1:12" s="140" customFormat="1" ht="12.75">
      <c r="A23" s="17"/>
      <c r="B23" s="144" t="s">
        <v>766</v>
      </c>
      <c r="C23" s="144"/>
      <c r="D23" s="144"/>
      <c r="E23" s="144"/>
      <c r="F23" s="288">
        <v>-388978</v>
      </c>
      <c r="G23" s="142"/>
      <c r="H23" s="288">
        <v>-341876</v>
      </c>
      <c r="L23" s="14"/>
    </row>
    <row r="24" spans="1:12" s="140" customFormat="1" ht="12.75">
      <c r="A24" s="17"/>
      <c r="B24" s="144" t="s">
        <v>358</v>
      </c>
      <c r="C24" s="144"/>
      <c r="D24" s="144"/>
      <c r="E24" s="144"/>
      <c r="F24" s="206">
        <f>SUM(F22:F23)</f>
        <v>1947385</v>
      </c>
      <c r="G24" s="142"/>
      <c r="H24" s="206">
        <f>SUM(H22:H23)</f>
        <v>1868937</v>
      </c>
      <c r="L24" s="14"/>
    </row>
    <row r="25" spans="1:12" s="140" customFormat="1" ht="12.75">
      <c r="A25" s="17"/>
      <c r="B25" s="144"/>
      <c r="C25" s="144"/>
      <c r="D25" s="144"/>
      <c r="E25" s="144"/>
      <c r="F25" s="153"/>
      <c r="G25" s="142"/>
      <c r="H25" s="153"/>
      <c r="L25" s="14"/>
    </row>
    <row r="26" spans="1:12" s="140" customFormat="1" ht="12.75">
      <c r="A26" s="17"/>
      <c r="B26" s="144"/>
      <c r="C26" s="144"/>
      <c r="D26" s="144"/>
      <c r="E26" s="144"/>
      <c r="F26" s="142">
        <v>85453</v>
      </c>
      <c r="G26" s="142"/>
      <c r="H26" s="142">
        <f>85453-4480</f>
        <v>80973</v>
      </c>
      <c r="L26" s="14"/>
    </row>
    <row r="27" spans="1:12" s="140" customFormat="1" ht="12.75">
      <c r="A27" s="17"/>
      <c r="B27" s="144" t="s">
        <v>767</v>
      </c>
      <c r="C27" s="144"/>
      <c r="D27" s="144"/>
      <c r="E27" s="144"/>
      <c r="F27" s="288">
        <v>-76003</v>
      </c>
      <c r="G27" s="142"/>
      <c r="H27" s="288">
        <v>-75695</v>
      </c>
      <c r="L27" s="14"/>
    </row>
    <row r="28" spans="1:12" s="140" customFormat="1" ht="12.75">
      <c r="A28" s="17"/>
      <c r="B28" s="144" t="s">
        <v>358</v>
      </c>
      <c r="C28" s="144"/>
      <c r="D28" s="144"/>
      <c r="E28" s="144"/>
      <c r="F28" s="206">
        <f>SUM(F26:F27)</f>
        <v>9450</v>
      </c>
      <c r="G28" s="142"/>
      <c r="H28" s="206">
        <f>SUM(H26:H27)</f>
        <v>5278</v>
      </c>
      <c r="L28" s="14"/>
    </row>
    <row r="29" spans="1:8" s="140" customFormat="1" ht="12.75">
      <c r="A29" s="17"/>
      <c r="B29" s="144"/>
      <c r="C29" s="144"/>
      <c r="D29" s="144"/>
      <c r="E29" s="144"/>
      <c r="F29" s="153"/>
      <c r="G29" s="142"/>
      <c r="H29" s="153"/>
    </row>
    <row r="30" spans="1:8" s="140" customFormat="1" ht="12.75">
      <c r="A30" s="17"/>
      <c r="B30" s="144"/>
      <c r="C30" s="144"/>
      <c r="D30" s="144"/>
      <c r="E30" s="144"/>
      <c r="F30" s="142">
        <v>359564</v>
      </c>
      <c r="G30" s="142"/>
      <c r="H30" s="142">
        <v>359564</v>
      </c>
    </row>
    <row r="31" spans="1:8" s="140" customFormat="1" ht="12.75">
      <c r="A31" s="17"/>
      <c r="B31" s="144" t="s">
        <v>768</v>
      </c>
      <c r="C31" s="144"/>
      <c r="D31" s="144"/>
      <c r="E31" s="144"/>
      <c r="F31" s="288">
        <v>-158471</v>
      </c>
      <c r="G31" s="142"/>
      <c r="H31" s="288">
        <v>-142847</v>
      </c>
    </row>
    <row r="32" spans="1:8" ht="12.75">
      <c r="A32" s="17"/>
      <c r="B32" s="144" t="s">
        <v>358</v>
      </c>
      <c r="C32" s="144"/>
      <c r="D32" s="144"/>
      <c r="E32" s="144"/>
      <c r="F32" s="206">
        <f>SUM(F30:F31)</f>
        <v>201093</v>
      </c>
      <c r="G32" s="142"/>
      <c r="H32" s="206">
        <f>SUM(H30:H31)</f>
        <v>216717</v>
      </c>
    </row>
    <row r="33" spans="1:8" ht="12.75">
      <c r="A33" s="17"/>
      <c r="B33" s="144"/>
      <c r="C33" s="144"/>
      <c r="D33" s="144"/>
      <c r="E33" s="144"/>
      <c r="F33" s="142"/>
      <c r="G33" s="142"/>
      <c r="H33" s="142"/>
    </row>
    <row r="34" spans="1:8" ht="12.75">
      <c r="A34" s="17"/>
      <c r="B34" s="144" t="s">
        <v>445</v>
      </c>
      <c r="C34" s="144"/>
      <c r="D34" s="144"/>
      <c r="E34" s="144"/>
      <c r="F34" s="142">
        <f>526453+135428</f>
        <v>661881</v>
      </c>
      <c r="G34" s="142"/>
      <c r="H34" s="142">
        <v>526453</v>
      </c>
    </row>
    <row r="35" spans="1:8" ht="12.75">
      <c r="A35" s="17"/>
      <c r="B35" s="144" t="s">
        <v>769</v>
      </c>
      <c r="C35" s="144"/>
      <c r="D35" s="144"/>
      <c r="E35" s="186"/>
      <c r="F35" s="288">
        <v>-195309</v>
      </c>
      <c r="G35" s="142"/>
      <c r="H35" s="288">
        <v>-173283</v>
      </c>
    </row>
    <row r="36" spans="1:8" ht="12.75">
      <c r="A36" s="17"/>
      <c r="B36" s="144" t="s">
        <v>358</v>
      </c>
      <c r="C36" s="144"/>
      <c r="D36" s="144"/>
      <c r="E36" s="144"/>
      <c r="F36" s="206">
        <f>SUM(F33:F35)</f>
        <v>466572</v>
      </c>
      <c r="G36" s="142"/>
      <c r="H36" s="206">
        <f>SUM(H33:H35)</f>
        <v>353170</v>
      </c>
    </row>
    <row r="37" spans="1:8" ht="12.75">
      <c r="A37" s="17"/>
      <c r="B37" s="144"/>
      <c r="C37" s="144"/>
      <c r="D37" s="144"/>
      <c r="E37" s="144"/>
      <c r="F37" s="142"/>
      <c r="G37" s="142"/>
      <c r="H37" s="142"/>
    </row>
    <row r="38" spans="1:8" ht="12.75">
      <c r="A38" s="17"/>
      <c r="B38" s="144"/>
      <c r="C38" s="144"/>
      <c r="D38" s="144"/>
      <c r="E38" s="144"/>
      <c r="F38" s="142">
        <f>480507+39872</f>
        <v>520379</v>
      </c>
      <c r="G38" s="142"/>
      <c r="H38" s="142">
        <v>480507</v>
      </c>
    </row>
    <row r="39" spans="1:8" ht="12.75">
      <c r="A39" s="17"/>
      <c r="B39" s="144" t="s">
        <v>770</v>
      </c>
      <c r="C39" s="144"/>
      <c r="D39" s="144"/>
      <c r="E39" s="144"/>
      <c r="F39" s="288">
        <v>-111119</v>
      </c>
      <c r="G39" s="142"/>
      <c r="H39" s="288">
        <v>-100958</v>
      </c>
    </row>
    <row r="40" spans="1:8" ht="12.75">
      <c r="A40" s="17"/>
      <c r="B40" s="144" t="s">
        <v>358</v>
      </c>
      <c r="C40" s="144"/>
      <c r="D40" s="144"/>
      <c r="E40" s="144"/>
      <c r="F40" s="206">
        <f>SUM(F38:F39)</f>
        <v>409260</v>
      </c>
      <c r="G40" s="142"/>
      <c r="H40" s="206">
        <f>SUM(H38:H39)</f>
        <v>379549</v>
      </c>
    </row>
    <row r="41" spans="1:8" s="140" customFormat="1" ht="12.75">
      <c r="A41" s="17"/>
      <c r="B41" s="144"/>
      <c r="C41" s="144"/>
      <c r="D41" s="144"/>
      <c r="E41" s="144"/>
      <c r="F41" s="153"/>
      <c r="G41" s="142"/>
      <c r="H41" s="153"/>
    </row>
    <row r="42" spans="1:8" s="140" customFormat="1" ht="12.75">
      <c r="A42" s="17"/>
      <c r="B42" s="144"/>
      <c r="C42" s="144"/>
      <c r="D42" s="144"/>
      <c r="E42" s="144"/>
      <c r="F42" s="142">
        <f>1018609+172987</f>
        <v>1191596</v>
      </c>
      <c r="G42" s="142"/>
      <c r="H42" s="142">
        <v>1018609</v>
      </c>
    </row>
    <row r="43" spans="1:8" s="140" customFormat="1" ht="12.75">
      <c r="A43" s="17"/>
      <c r="B43" s="144" t="s">
        <v>73</v>
      </c>
      <c r="C43" s="144"/>
      <c r="D43" s="144"/>
      <c r="E43" s="144"/>
      <c r="F43" s="288">
        <v>-115924</v>
      </c>
      <c r="G43" s="142"/>
      <c r="H43" s="288">
        <v>-100555</v>
      </c>
    </row>
    <row r="44" spans="1:8" s="140" customFormat="1" ht="12.75">
      <c r="A44" s="17"/>
      <c r="B44" s="144" t="s">
        <v>358</v>
      </c>
      <c r="C44" s="144"/>
      <c r="D44" s="144"/>
      <c r="E44" s="144"/>
      <c r="F44" s="206">
        <f>SUM(F42:F43)</f>
        <v>1075672</v>
      </c>
      <c r="G44" s="142"/>
      <c r="H44" s="206">
        <f>SUM(H42:H43)</f>
        <v>918054</v>
      </c>
    </row>
    <row r="45" spans="1:8" ht="12.75">
      <c r="A45" s="17"/>
      <c r="B45" s="144"/>
      <c r="C45" s="144"/>
      <c r="D45" s="144"/>
      <c r="E45" s="144"/>
      <c r="F45" s="142"/>
      <c r="G45" s="142"/>
      <c r="H45" s="142"/>
    </row>
    <row r="46" spans="1:8" ht="12.75">
      <c r="A46" s="17"/>
      <c r="B46" s="144" t="s">
        <v>895</v>
      </c>
      <c r="C46" s="144"/>
      <c r="D46" s="144"/>
      <c r="E46" s="144"/>
      <c r="F46" s="308">
        <v>34913</v>
      </c>
      <c r="G46" s="288"/>
      <c r="H46" s="308">
        <v>0</v>
      </c>
    </row>
    <row r="47" spans="1:8" s="201" customFormat="1" ht="12.75">
      <c r="A47" s="17"/>
      <c r="B47" s="144" t="s">
        <v>358</v>
      </c>
      <c r="C47" s="144"/>
      <c r="D47" s="144"/>
      <c r="E47" s="144"/>
      <c r="F47" s="290">
        <v>-579</v>
      </c>
      <c r="G47" s="288"/>
      <c r="H47" s="290">
        <v>0</v>
      </c>
    </row>
    <row r="48" spans="1:8" s="201" customFormat="1" ht="12.75">
      <c r="A48" s="17"/>
      <c r="C48" s="144"/>
      <c r="D48" s="144"/>
      <c r="E48" s="144"/>
      <c r="F48" s="308">
        <f>SUM(F46:F47)</f>
        <v>34334</v>
      </c>
      <c r="G48" s="288"/>
      <c r="H48" s="308">
        <f>SUM(H46:H47)</f>
        <v>0</v>
      </c>
    </row>
    <row r="49" spans="1:8" s="285" customFormat="1" ht="12.75">
      <c r="A49" s="240"/>
      <c r="C49" s="144"/>
      <c r="D49" s="144"/>
      <c r="E49" s="144"/>
      <c r="F49" s="308"/>
      <c r="G49" s="288"/>
      <c r="H49" s="308"/>
    </row>
    <row r="50" spans="1:8" s="285" customFormat="1" ht="12.75">
      <c r="A50" s="240"/>
      <c r="B50" s="159" t="s">
        <v>979</v>
      </c>
      <c r="C50" s="144"/>
      <c r="D50" s="144"/>
      <c r="E50" s="144"/>
      <c r="F50" s="309">
        <f>SUM(F48,F44,F40,F36,F32,F28,F24,F20,F16,F12)</f>
        <v>11574567</v>
      </c>
      <c r="G50" s="288"/>
      <c r="H50" s="309">
        <f>SUM(H48,H44,H40,H36,H32,H28,H24,H20,H16,H12)</f>
        <v>10104122</v>
      </c>
    </row>
    <row r="51" spans="1:8" s="285" customFormat="1" ht="12.75">
      <c r="A51" s="240"/>
      <c r="B51" s="159"/>
      <c r="C51" s="144"/>
      <c r="D51" s="144"/>
      <c r="E51" s="144"/>
      <c r="F51" s="309"/>
      <c r="G51" s="288"/>
      <c r="H51" s="308"/>
    </row>
    <row r="52" spans="1:8" s="285" customFormat="1" ht="12.75">
      <c r="A52" s="240"/>
      <c r="B52" s="159" t="s">
        <v>980</v>
      </c>
      <c r="C52" s="144"/>
      <c r="D52" s="144"/>
      <c r="E52" s="144"/>
      <c r="F52" s="309">
        <v>0</v>
      </c>
      <c r="G52" s="288"/>
      <c r="H52" s="308">
        <v>26380</v>
      </c>
    </row>
    <row r="53" spans="1:8" ht="12.75">
      <c r="A53" s="17"/>
      <c r="B53" s="144"/>
      <c r="C53" s="144"/>
      <c r="D53" s="144"/>
      <c r="E53" s="144"/>
      <c r="F53" s="142"/>
      <c r="G53" s="142"/>
      <c r="H53" s="142"/>
    </row>
    <row r="54" spans="1:8" ht="13.5" thickBot="1">
      <c r="A54" s="17"/>
      <c r="B54" s="159" t="s">
        <v>981</v>
      </c>
      <c r="C54" s="144"/>
      <c r="D54" s="144"/>
      <c r="E54" s="144"/>
      <c r="F54" s="210">
        <f>SUM(F50:F53)</f>
        <v>11574567</v>
      </c>
      <c r="G54" s="142"/>
      <c r="H54" s="207">
        <f>SUM(H50:H53)</f>
        <v>10130502</v>
      </c>
    </row>
    <row r="55" ht="13.5" thickTop="1">
      <c r="A55" s="17"/>
    </row>
    <row r="56" ht="12.75">
      <c r="A56" s="17"/>
    </row>
    <row r="57" spans="1:2" ht="12.75">
      <c r="A57" s="17"/>
      <c r="B57" s="63"/>
    </row>
    <row r="58" ht="12.75">
      <c r="A58" s="17"/>
    </row>
  </sheetData>
  <sheetProtection/>
  <printOptions/>
  <pageMargins left="0.17" right="0.17" top="1" bottom="1" header="0.5" footer="0.5"/>
  <pageSetup horizontalDpi="600" verticalDpi="600" orientation="portrait" paperSize="9" r:id="rId1"/>
  <headerFooter alignWithMargins="0">
    <oddFooter>&amp;CPage &amp;P</oddFooter>
  </headerFooter>
  <rowBreaks count="6" manualBreakCount="6">
    <brk id="106" max="255" man="1"/>
    <brk id="144" max="255" man="1"/>
    <brk id="193" max="255" man="1"/>
    <brk id="247" max="255" man="1"/>
    <brk id="301" max="255" man="1"/>
    <brk id="341" max="255" man="1"/>
  </rowBreaks>
</worksheet>
</file>

<file path=xl/worksheets/sheet14.xml><?xml version="1.0" encoding="utf-8"?>
<worksheet xmlns="http://schemas.openxmlformats.org/spreadsheetml/2006/main" xmlns:r="http://schemas.openxmlformats.org/officeDocument/2006/relationships">
  <dimension ref="A3:P32"/>
  <sheetViews>
    <sheetView zoomScalePageLayoutView="0" workbookViewId="0" topLeftCell="A1">
      <selection activeCell="A8" sqref="A8"/>
    </sheetView>
  </sheetViews>
  <sheetFormatPr defaultColWidth="9.140625" defaultRowHeight="12.75"/>
  <cols>
    <col min="1" max="1" width="4.7109375" style="0" customWidth="1"/>
    <col min="2" max="2" width="22.7109375" style="0" customWidth="1"/>
    <col min="3" max="3" width="3.7109375" style="0" customWidth="1"/>
    <col min="4" max="4" width="9.7109375" style="0" customWidth="1"/>
    <col min="5" max="5" width="2.7109375" style="0" customWidth="1"/>
    <col min="6" max="6" width="9.7109375" style="0" customWidth="1"/>
    <col min="7" max="7" width="2.7109375" style="0" customWidth="1"/>
    <col min="8" max="8" width="9.7109375" style="0" customWidth="1"/>
    <col min="9" max="9" width="2.7109375" style="0" customWidth="1"/>
    <col min="10" max="10" width="9.7109375" style="0" customWidth="1"/>
    <col min="11" max="11" width="2.7109375" style="0" customWidth="1"/>
    <col min="12" max="12" width="9.7109375" style="0" customWidth="1"/>
    <col min="13" max="13" width="2.7109375" style="0" customWidth="1"/>
    <col min="14" max="14" width="9.7109375" style="0" customWidth="1"/>
    <col min="15" max="15" width="2.7109375" style="0" customWidth="1"/>
    <col min="16" max="16" width="10.421875" style="0" customWidth="1"/>
    <col min="17" max="17" width="2.7109375" style="0" customWidth="1"/>
  </cols>
  <sheetData>
    <row r="3" spans="1:16" ht="12.75">
      <c r="A3" s="9" t="str">
        <f>CoverIndex!$A$11</f>
        <v>TOWN OF EAST FREMANTLE</v>
      </c>
      <c r="B3" s="9"/>
      <c r="C3" s="9"/>
      <c r="D3" s="22"/>
      <c r="E3" s="22"/>
      <c r="F3" s="22"/>
      <c r="G3" s="22"/>
      <c r="H3" s="22"/>
      <c r="I3" s="9"/>
      <c r="J3" s="8"/>
      <c r="K3" s="8"/>
      <c r="L3" s="8"/>
      <c r="M3" s="8"/>
      <c r="N3" s="8"/>
      <c r="O3" s="8"/>
      <c r="P3" s="8"/>
    </row>
    <row r="4" spans="1:16" ht="12.75">
      <c r="A4" s="9" t="s">
        <v>236</v>
      </c>
      <c r="B4" s="9"/>
      <c r="C4" s="9"/>
      <c r="D4" s="22"/>
      <c r="E4" s="22"/>
      <c r="F4" s="22"/>
      <c r="G4" s="22"/>
      <c r="H4" s="22"/>
      <c r="I4" s="9"/>
      <c r="J4" s="8"/>
      <c r="K4" s="8"/>
      <c r="L4" s="8"/>
      <c r="M4" s="8"/>
      <c r="N4" s="8"/>
      <c r="O4" s="8"/>
      <c r="P4" s="8"/>
    </row>
    <row r="5" spans="1:16" ht="12.75">
      <c r="A5" s="9" t="str">
        <f>CoverIndex!A15</f>
        <v>FOR THE YEAR ENDED 30TH JUNE 2011</v>
      </c>
      <c r="B5" s="9"/>
      <c r="C5" s="9"/>
      <c r="D5" s="22"/>
      <c r="E5" s="22"/>
      <c r="F5" s="22"/>
      <c r="G5" s="22"/>
      <c r="H5" s="22"/>
      <c r="I5" s="9"/>
      <c r="J5" s="8"/>
      <c r="K5" s="8"/>
      <c r="L5" s="8"/>
      <c r="M5" s="8"/>
      <c r="N5" s="8"/>
      <c r="O5" s="8"/>
      <c r="P5" s="8"/>
    </row>
    <row r="6" spans="1:16" ht="12.75">
      <c r="A6" s="9"/>
      <c r="B6" s="9"/>
      <c r="C6" s="9"/>
      <c r="D6" s="22"/>
      <c r="E6" s="22"/>
      <c r="F6" s="22"/>
      <c r="G6" s="22"/>
      <c r="H6" s="22"/>
      <c r="I6" s="9"/>
      <c r="J6" s="8"/>
      <c r="K6" s="8"/>
      <c r="L6" s="8"/>
      <c r="M6" s="8"/>
      <c r="N6" s="8"/>
      <c r="O6" s="8"/>
      <c r="P6" s="8"/>
    </row>
    <row r="7" ht="12.75">
      <c r="B7" s="4"/>
    </row>
    <row r="8" spans="1:2" ht="12.75">
      <c r="A8" s="18" t="s">
        <v>59</v>
      </c>
      <c r="B8" s="4" t="s">
        <v>78</v>
      </c>
    </row>
    <row r="9" spans="1:14" ht="12.75">
      <c r="A9" s="18"/>
      <c r="B9" s="81"/>
      <c r="N9" s="14" t="s">
        <v>445</v>
      </c>
    </row>
    <row r="10" spans="1:2" ht="12.75">
      <c r="A10" s="18"/>
      <c r="B10" s="81" t="s">
        <v>60</v>
      </c>
    </row>
    <row r="12" ht="12.75">
      <c r="B12" s="14" t="s">
        <v>569</v>
      </c>
    </row>
    <row r="13" ht="12.75">
      <c r="B13" s="14" t="s">
        <v>564</v>
      </c>
    </row>
    <row r="15" spans="4:16" ht="12.75">
      <c r="D15" s="203"/>
      <c r="E15" s="203"/>
      <c r="F15" s="203"/>
      <c r="G15" s="203"/>
      <c r="H15" s="203"/>
      <c r="I15" s="203"/>
      <c r="J15" s="203" t="s">
        <v>889</v>
      </c>
      <c r="K15" s="203"/>
      <c r="L15" s="203"/>
      <c r="M15" s="203"/>
      <c r="N15" s="203" t="s">
        <v>892</v>
      </c>
      <c r="O15" s="83"/>
      <c r="P15" s="83"/>
    </row>
    <row r="16" spans="4:16" ht="12.75">
      <c r="D16" s="203"/>
      <c r="E16" s="203"/>
      <c r="F16" s="203"/>
      <c r="G16" s="203"/>
      <c r="H16" s="203"/>
      <c r="I16" s="203"/>
      <c r="J16" s="203" t="s">
        <v>890</v>
      </c>
      <c r="K16" s="203"/>
      <c r="L16" s="203"/>
      <c r="M16" s="203"/>
      <c r="N16" s="203" t="s">
        <v>893</v>
      </c>
      <c r="O16" s="83"/>
      <c r="P16" s="83"/>
    </row>
    <row r="17" spans="4:16" ht="12.75">
      <c r="D17" s="204" t="s">
        <v>314</v>
      </c>
      <c r="E17" s="204"/>
      <c r="F17" s="204" t="s">
        <v>315</v>
      </c>
      <c r="G17" s="204"/>
      <c r="H17" s="204" t="s">
        <v>316</v>
      </c>
      <c r="I17" s="204"/>
      <c r="J17" s="204" t="s">
        <v>79</v>
      </c>
      <c r="K17" s="203"/>
      <c r="L17" s="203" t="s">
        <v>891</v>
      </c>
      <c r="M17" s="203"/>
      <c r="N17" s="203" t="s">
        <v>894</v>
      </c>
      <c r="O17" s="83"/>
      <c r="P17" s="88" t="s">
        <v>458</v>
      </c>
    </row>
    <row r="18" spans="4:16" ht="12.75">
      <c r="D18" s="205" t="s">
        <v>174</v>
      </c>
      <c r="E18" s="203"/>
      <c r="F18" s="205" t="s">
        <v>174</v>
      </c>
      <c r="G18" s="203"/>
      <c r="H18" s="205" t="s">
        <v>174</v>
      </c>
      <c r="I18" s="203"/>
      <c r="J18" s="205" t="s">
        <v>174</v>
      </c>
      <c r="K18" s="203"/>
      <c r="L18" s="205" t="s">
        <v>174</v>
      </c>
      <c r="M18" s="203"/>
      <c r="N18" s="205" t="s">
        <v>174</v>
      </c>
      <c r="O18" s="83"/>
      <c r="P18" s="89" t="s">
        <v>174</v>
      </c>
    </row>
    <row r="19" spans="4:14" ht="12.75">
      <c r="D19" s="144"/>
      <c r="E19" s="144"/>
      <c r="F19" s="144"/>
      <c r="G19" s="144"/>
      <c r="H19" s="144"/>
      <c r="I19" s="144"/>
      <c r="J19" s="144"/>
      <c r="K19" s="144"/>
      <c r="L19" s="144"/>
      <c r="M19" s="144"/>
      <c r="N19" s="144"/>
    </row>
    <row r="20" spans="2:16" ht="12.75">
      <c r="B20" s="14" t="s">
        <v>570</v>
      </c>
      <c r="D20" s="142">
        <v>5580160</v>
      </c>
      <c r="E20" s="142"/>
      <c r="F20" s="142">
        <v>1864457</v>
      </c>
      <c r="G20" s="142"/>
      <c r="H20" s="142">
        <v>918053</v>
      </c>
      <c r="I20" s="142"/>
      <c r="J20" s="142">
        <v>1227004</v>
      </c>
      <c r="K20" s="142"/>
      <c r="L20" s="142">
        <v>125141</v>
      </c>
      <c r="M20" s="142"/>
      <c r="N20" s="142">
        <v>389307</v>
      </c>
      <c r="O20" s="11"/>
      <c r="P20" s="11">
        <f>SUM(D20:N20)</f>
        <v>10104122</v>
      </c>
    </row>
    <row r="21" spans="2:16" ht="12.75">
      <c r="B21" s="14" t="s">
        <v>566</v>
      </c>
      <c r="D21" s="142"/>
      <c r="E21" s="142"/>
      <c r="F21" s="142"/>
      <c r="G21" s="142"/>
      <c r="H21" s="142"/>
      <c r="I21" s="142"/>
      <c r="J21" s="142"/>
      <c r="K21" s="142"/>
      <c r="L21" s="142"/>
      <c r="M21" s="142"/>
      <c r="N21" s="142"/>
      <c r="O21" s="11"/>
      <c r="P21" s="72" t="s">
        <v>445</v>
      </c>
    </row>
    <row r="22" spans="2:16" ht="12.75">
      <c r="B22" s="14"/>
      <c r="D22" s="142"/>
      <c r="E22" s="142"/>
      <c r="F22" s="142"/>
      <c r="G22" s="142"/>
      <c r="H22" s="142"/>
      <c r="I22" s="142"/>
      <c r="J22" s="142"/>
      <c r="K22" s="142"/>
      <c r="L22" s="142"/>
      <c r="M22" s="142"/>
      <c r="N22" s="142"/>
      <c r="O22" s="11"/>
      <c r="P22" s="72" t="s">
        <v>445</v>
      </c>
    </row>
    <row r="23" spans="2:16" ht="12.75">
      <c r="B23" t="s">
        <v>51</v>
      </c>
      <c r="D23" s="142">
        <v>1242834</v>
      </c>
      <c r="E23" s="142"/>
      <c r="F23" s="142">
        <v>130030</v>
      </c>
      <c r="G23" s="142"/>
      <c r="H23" s="142">
        <v>172987</v>
      </c>
      <c r="I23" s="142"/>
      <c r="J23" s="142">
        <v>135428</v>
      </c>
      <c r="K23" s="142"/>
      <c r="L23" s="288">
        <v>0</v>
      </c>
      <c r="M23" s="142"/>
      <c r="N23" s="142">
        <v>74785</v>
      </c>
      <c r="O23" s="11"/>
      <c r="P23" s="11">
        <f>SUM(D23:N23)</f>
        <v>1756064</v>
      </c>
    </row>
    <row r="24" spans="4:16" ht="12.75">
      <c r="D24" s="142"/>
      <c r="E24" s="142"/>
      <c r="F24" s="142"/>
      <c r="G24" s="142"/>
      <c r="H24" s="142"/>
      <c r="I24" s="142"/>
      <c r="J24" s="142"/>
      <c r="K24" s="142"/>
      <c r="L24" s="142"/>
      <c r="M24" s="142"/>
      <c r="N24" s="142"/>
      <c r="O24" s="11"/>
      <c r="P24" s="72" t="s">
        <v>445</v>
      </c>
    </row>
    <row r="25" spans="2:16" ht="12.75">
      <c r="B25" t="s">
        <v>52</v>
      </c>
      <c r="D25" s="142"/>
      <c r="E25" s="142"/>
      <c r="F25" s="142"/>
      <c r="G25" s="142"/>
      <c r="H25" s="142"/>
      <c r="I25" s="142"/>
      <c r="J25" s="142"/>
      <c r="K25" s="142"/>
      <c r="L25" s="142"/>
      <c r="M25" s="142"/>
      <c r="N25" s="142"/>
      <c r="O25" s="11"/>
      <c r="P25" s="72" t="s">
        <v>445</v>
      </c>
    </row>
    <row r="26" spans="4:16" ht="12.75">
      <c r="D26" s="142"/>
      <c r="E26" s="142"/>
      <c r="F26" s="142"/>
      <c r="G26" s="142"/>
      <c r="H26" s="142"/>
      <c r="I26" s="142"/>
      <c r="J26" s="142"/>
      <c r="K26" s="142"/>
      <c r="L26" s="142"/>
      <c r="M26" s="142"/>
      <c r="N26" s="142"/>
      <c r="O26" s="11"/>
      <c r="P26" s="72" t="s">
        <v>445</v>
      </c>
    </row>
    <row r="27" spans="2:16" ht="12.75">
      <c r="B27" t="s">
        <v>53</v>
      </c>
      <c r="D27" s="288">
        <f>-1608892+1457783</f>
        <v>-151109</v>
      </c>
      <c r="E27" s="142"/>
      <c r="F27" s="288">
        <f>-388978+341876</f>
        <v>-47102</v>
      </c>
      <c r="G27" s="142"/>
      <c r="H27" s="288">
        <f>-115924+100555</f>
        <v>-15369</v>
      </c>
      <c r="I27" s="142"/>
      <c r="J27" s="288">
        <f>-147094+128072-158471+142847-195309+173283</f>
        <v>-56672</v>
      </c>
      <c r="K27" s="142"/>
      <c r="L27" s="288">
        <f>-60189+55870</f>
        <v>-4319</v>
      </c>
      <c r="M27" s="142"/>
      <c r="N27" s="288">
        <f>-111119+100958-76003+75695-579</f>
        <v>-11048</v>
      </c>
      <c r="O27" s="11"/>
      <c r="P27" s="288">
        <f>SUM(D27:N27)</f>
        <v>-285619</v>
      </c>
    </row>
    <row r="28" spans="4:16" ht="12.75">
      <c r="D28" s="142"/>
      <c r="E28" s="142"/>
      <c r="F28" s="142"/>
      <c r="G28" s="142"/>
      <c r="H28" s="142"/>
      <c r="I28" s="142"/>
      <c r="J28" s="142"/>
      <c r="K28" s="142"/>
      <c r="L28" s="142"/>
      <c r="M28" s="142"/>
      <c r="N28" s="142"/>
      <c r="O28" s="11"/>
      <c r="P28" s="11"/>
    </row>
    <row r="29" spans="4:16" ht="12.75">
      <c r="D29" s="142"/>
      <c r="E29" s="142"/>
      <c r="F29" s="142"/>
      <c r="G29" s="142"/>
      <c r="H29" s="142"/>
      <c r="I29" s="142"/>
      <c r="J29" s="142"/>
      <c r="K29" s="142"/>
      <c r="L29" s="142"/>
      <c r="M29" s="142"/>
      <c r="N29" s="142"/>
      <c r="O29" s="11"/>
      <c r="P29" s="72" t="s">
        <v>445</v>
      </c>
    </row>
    <row r="30" spans="4:16" ht="12.75">
      <c r="D30" s="11"/>
      <c r="E30" s="11"/>
      <c r="F30" s="11"/>
      <c r="G30" s="11"/>
      <c r="H30" s="11"/>
      <c r="I30" s="11"/>
      <c r="J30" s="11"/>
      <c r="K30" s="11"/>
      <c r="L30" s="11"/>
      <c r="M30" s="11"/>
      <c r="N30" s="11"/>
      <c r="O30" s="11"/>
      <c r="P30" s="11"/>
    </row>
    <row r="31" spans="2:16" ht="13.5" thickBot="1">
      <c r="B31" s="81" t="s">
        <v>567</v>
      </c>
      <c r="D31" s="116">
        <f>SUM(D20:D29)</f>
        <v>6671885</v>
      </c>
      <c r="E31" s="79"/>
      <c r="F31" s="116">
        <f>SUM(F20:F29)</f>
        <v>1947385</v>
      </c>
      <c r="G31" s="79"/>
      <c r="H31" s="116">
        <f>SUM(H20:H29)</f>
        <v>1075671</v>
      </c>
      <c r="I31" s="79"/>
      <c r="J31" s="116">
        <f>SUM(J20:J29)</f>
        <v>1305760</v>
      </c>
      <c r="K31" s="115" t="s">
        <v>445</v>
      </c>
      <c r="L31" s="116">
        <f>SUM(L20:L29)</f>
        <v>120822</v>
      </c>
      <c r="M31" s="115" t="s">
        <v>445</v>
      </c>
      <c r="N31" s="116">
        <f>SUM(N20:N29)</f>
        <v>453044</v>
      </c>
      <c r="O31" s="79"/>
      <c r="P31" s="116">
        <f>SUM(P20:P29)</f>
        <v>11574567</v>
      </c>
    </row>
    <row r="32" ht="13.5" thickTop="1">
      <c r="B32" s="81" t="s">
        <v>568</v>
      </c>
    </row>
  </sheetData>
  <sheetProtection/>
  <printOptions/>
  <pageMargins left="1.08" right="0.17" top="0.38" bottom="1" header="0.41" footer="0.5"/>
  <pageSetup horizontalDpi="600" verticalDpi="600" orientation="landscape" paperSize="9"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dimension ref="A3:J373"/>
  <sheetViews>
    <sheetView zoomScalePageLayoutView="0" workbookViewId="0" topLeftCell="A328">
      <selection activeCell="B345" sqref="B345"/>
    </sheetView>
  </sheetViews>
  <sheetFormatPr defaultColWidth="9.140625" defaultRowHeight="12.75"/>
  <cols>
    <col min="1" max="1" width="8.7109375" style="0" customWidth="1"/>
    <col min="2" max="2" width="32.851562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s>
  <sheetData>
    <row r="3" spans="1:8" ht="12.75">
      <c r="A3" s="9" t="str">
        <f>CoverIndex!$A$11</f>
        <v>TOWN OF EAST FREMANTLE</v>
      </c>
      <c r="B3" s="9"/>
      <c r="C3" s="9"/>
      <c r="D3" s="9"/>
      <c r="E3" s="9"/>
      <c r="F3" s="9"/>
      <c r="G3" s="9"/>
      <c r="H3" s="9"/>
    </row>
    <row r="4" spans="1:8" ht="12.75">
      <c r="A4" s="9" t="s">
        <v>236</v>
      </c>
      <c r="B4" s="9"/>
      <c r="C4" s="9"/>
      <c r="D4" s="9"/>
      <c r="E4" s="9"/>
      <c r="F4" s="9"/>
      <c r="G4" s="9"/>
      <c r="H4" s="9"/>
    </row>
    <row r="5" spans="1:8" ht="12.75">
      <c r="A5" s="9" t="str">
        <f>CoverIndex!A15</f>
        <v>FOR THE YEAR ENDED 30TH JUNE 2011</v>
      </c>
      <c r="B5" s="9"/>
      <c r="C5" s="9"/>
      <c r="D5" s="9"/>
      <c r="E5" s="9"/>
      <c r="F5" s="9"/>
      <c r="G5" s="9"/>
      <c r="H5" s="9"/>
    </row>
    <row r="8" spans="6:8" ht="12.75">
      <c r="F8" s="110" t="s">
        <v>560</v>
      </c>
      <c r="G8" s="7"/>
      <c r="H8" s="110" t="s">
        <v>122</v>
      </c>
    </row>
    <row r="9" spans="6:8" ht="12.75">
      <c r="F9" s="7" t="s">
        <v>174</v>
      </c>
      <c r="G9" s="7"/>
      <c r="H9" s="7" t="s">
        <v>174</v>
      </c>
    </row>
    <row r="11" spans="1:2" ht="12.75">
      <c r="A11" s="18" t="s">
        <v>355</v>
      </c>
      <c r="B11" s="4" t="s">
        <v>429</v>
      </c>
    </row>
    <row r="12" ht="12.75">
      <c r="A12" s="17"/>
    </row>
    <row r="13" spans="1:2" ht="12.75">
      <c r="A13" s="17"/>
      <c r="B13" s="4" t="s">
        <v>348</v>
      </c>
    </row>
    <row r="14" spans="1:8" ht="12.75">
      <c r="A14" s="17"/>
      <c r="B14" t="s">
        <v>364</v>
      </c>
      <c r="E14" s="144"/>
      <c r="F14" s="142">
        <v>394422</v>
      </c>
      <c r="G14" s="142"/>
      <c r="H14" s="142">
        <v>399392</v>
      </c>
    </row>
    <row r="15" spans="1:8" s="140" customFormat="1" ht="12.75">
      <c r="A15" s="17"/>
      <c r="B15" s="14" t="s">
        <v>771</v>
      </c>
      <c r="E15" s="144"/>
      <c r="F15" s="142">
        <v>13306</v>
      </c>
      <c r="G15" s="142"/>
      <c r="H15" s="142">
        <v>69284</v>
      </c>
    </row>
    <row r="16" spans="1:8" s="140" customFormat="1" ht="12.75">
      <c r="A16" s="17"/>
      <c r="B16" s="140" t="s">
        <v>103</v>
      </c>
      <c r="E16" s="144"/>
      <c r="F16" s="142">
        <v>35246</v>
      </c>
      <c r="G16" s="142"/>
      <c r="H16" s="142">
        <v>22268</v>
      </c>
    </row>
    <row r="17" spans="1:8" s="140" customFormat="1" ht="12.75">
      <c r="A17" s="17"/>
      <c r="B17" s="14" t="s">
        <v>772</v>
      </c>
      <c r="E17" s="144"/>
      <c r="F17" s="142">
        <v>591413</v>
      </c>
      <c r="G17" s="142"/>
      <c r="H17" s="142">
        <v>535533</v>
      </c>
    </row>
    <row r="18" spans="1:8" ht="12.75">
      <c r="A18" s="17"/>
      <c r="B18" s="14" t="s">
        <v>773</v>
      </c>
      <c r="E18" s="144"/>
      <c r="F18" s="288">
        <v>0</v>
      </c>
      <c r="G18" s="142"/>
      <c r="H18" s="142">
        <v>172143</v>
      </c>
    </row>
    <row r="19" spans="1:8" ht="12.75">
      <c r="A19" s="17"/>
      <c r="B19" s="14" t="s">
        <v>774</v>
      </c>
      <c r="E19" s="144"/>
      <c r="F19" s="288">
        <v>0</v>
      </c>
      <c r="G19" s="142"/>
      <c r="H19" s="142">
        <v>10182</v>
      </c>
    </row>
    <row r="20" spans="1:8" ht="13.5" thickBot="1">
      <c r="A20" s="17"/>
      <c r="F20" s="69">
        <f>SUM(F14:F19)</f>
        <v>1034387</v>
      </c>
      <c r="G20" s="11"/>
      <c r="H20" s="69">
        <f>SUM(H14:H19)</f>
        <v>1208802</v>
      </c>
    </row>
    <row r="21" spans="1:8" ht="13.5" thickTop="1">
      <c r="A21" s="17"/>
      <c r="F21" s="11"/>
      <c r="G21" s="11"/>
      <c r="H21" s="11"/>
    </row>
    <row r="22" spans="1:8" ht="12.75">
      <c r="A22" s="17"/>
      <c r="F22" s="11"/>
      <c r="G22" s="11"/>
      <c r="H22" s="11"/>
    </row>
    <row r="23" spans="1:8" ht="12.75">
      <c r="A23" s="107" t="s">
        <v>361</v>
      </c>
      <c r="B23" s="4" t="s">
        <v>430</v>
      </c>
      <c r="F23" s="11"/>
      <c r="G23" s="11"/>
      <c r="H23" s="11"/>
    </row>
    <row r="24" spans="1:8" ht="12.75">
      <c r="A24" s="17"/>
      <c r="F24" s="11"/>
      <c r="G24" s="11"/>
      <c r="H24" s="11"/>
    </row>
    <row r="25" spans="1:8" ht="12.75">
      <c r="A25" s="17"/>
      <c r="B25" s="4" t="s">
        <v>348</v>
      </c>
      <c r="F25" s="11"/>
      <c r="G25" s="11"/>
      <c r="H25" s="11"/>
    </row>
    <row r="26" spans="1:8" ht="12.75">
      <c r="A26" s="17"/>
      <c r="B26" s="208" t="s">
        <v>104</v>
      </c>
      <c r="C26" s="144"/>
      <c r="D26" s="144"/>
      <c r="E26" s="144"/>
      <c r="F26" s="142">
        <v>143067</v>
      </c>
      <c r="G26" s="142"/>
      <c r="H26" s="142">
        <v>134286</v>
      </c>
    </row>
    <row r="27" spans="1:8" ht="13.5" thickBot="1">
      <c r="A27" s="17"/>
      <c r="F27" s="69">
        <f>SUM(F26:F26)</f>
        <v>143067</v>
      </c>
      <c r="G27" s="11"/>
      <c r="H27" s="69">
        <f>SUM(H26:H26)</f>
        <v>134286</v>
      </c>
    </row>
    <row r="28" spans="1:8" ht="13.5" thickTop="1">
      <c r="A28" s="17"/>
      <c r="F28" s="12"/>
      <c r="G28" s="11"/>
      <c r="H28" s="12"/>
    </row>
    <row r="29" spans="1:8" ht="12.75">
      <c r="A29" s="17"/>
      <c r="B29" s="4" t="s">
        <v>352</v>
      </c>
      <c r="F29" s="11"/>
      <c r="G29" s="11"/>
      <c r="H29" s="11"/>
    </row>
    <row r="30" spans="1:8" ht="12.75">
      <c r="A30" s="17"/>
      <c r="B30" s="208" t="s">
        <v>104</v>
      </c>
      <c r="C30" s="144"/>
      <c r="D30" s="144"/>
      <c r="E30" s="144"/>
      <c r="F30" s="142">
        <f>470940-143066</f>
        <v>327874</v>
      </c>
      <c r="G30" s="142"/>
      <c r="H30" s="142">
        <v>470940</v>
      </c>
    </row>
    <row r="31" spans="1:8" ht="13.5" thickBot="1">
      <c r="A31" s="17"/>
      <c r="F31" s="69">
        <f>SUM(F30:F30)</f>
        <v>327874</v>
      </c>
      <c r="G31" s="11"/>
      <c r="H31" s="69">
        <f>SUM(H30:H30)</f>
        <v>470940</v>
      </c>
    </row>
    <row r="32" spans="1:8" ht="13.5" thickTop="1">
      <c r="A32" s="17"/>
      <c r="F32" s="11"/>
      <c r="G32" s="11"/>
      <c r="H32" s="11"/>
    </row>
    <row r="33" spans="1:8" ht="12.75">
      <c r="A33" s="17"/>
      <c r="B33" s="14" t="s">
        <v>911</v>
      </c>
      <c r="D33" s="144"/>
      <c r="F33" s="11"/>
      <c r="G33" s="11"/>
      <c r="H33" s="11"/>
    </row>
    <row r="34" spans="1:8" ht="12.75">
      <c r="A34" s="17"/>
      <c r="D34" s="63"/>
      <c r="F34" s="11"/>
      <c r="G34" s="11"/>
      <c r="H34" s="11"/>
    </row>
    <row r="35" spans="1:8" ht="12.75">
      <c r="A35" s="17"/>
      <c r="D35" s="63"/>
      <c r="F35" s="11"/>
      <c r="G35" s="11"/>
      <c r="H35" s="11"/>
    </row>
    <row r="36" spans="1:8" ht="12.75">
      <c r="A36" s="107" t="s">
        <v>363</v>
      </c>
      <c r="B36" s="81" t="s">
        <v>105</v>
      </c>
      <c r="D36" s="63"/>
      <c r="F36" s="11"/>
      <c r="G36" s="11"/>
      <c r="H36" s="11"/>
    </row>
    <row r="37" spans="1:8" ht="12.75">
      <c r="A37" s="17"/>
      <c r="D37" s="63"/>
      <c r="F37" s="11"/>
      <c r="G37" s="11"/>
      <c r="H37" s="11"/>
    </row>
    <row r="38" spans="1:8" ht="12.75">
      <c r="A38" s="17"/>
      <c r="B38" s="4" t="s">
        <v>348</v>
      </c>
      <c r="D38" s="63"/>
      <c r="F38" s="11"/>
      <c r="G38" s="11"/>
      <c r="H38" s="11"/>
    </row>
    <row r="39" spans="1:8" ht="12.75">
      <c r="A39" s="17"/>
      <c r="B39" s="208" t="s">
        <v>365</v>
      </c>
      <c r="C39" s="144"/>
      <c r="D39" s="144"/>
      <c r="E39" s="144"/>
      <c r="F39" s="142">
        <v>310279</v>
      </c>
      <c r="G39" s="142"/>
      <c r="H39" s="142">
        <v>273067</v>
      </c>
    </row>
    <row r="40" spans="1:8" ht="12.75">
      <c r="A40" s="17"/>
      <c r="B40" s="208" t="s">
        <v>366</v>
      </c>
      <c r="C40" s="144"/>
      <c r="D40" s="144"/>
      <c r="E40" s="144"/>
      <c r="F40" s="142">
        <v>237127</v>
      </c>
      <c r="G40" s="142"/>
      <c r="H40" s="142">
        <v>219688</v>
      </c>
    </row>
    <row r="41" spans="1:8" ht="13.5" thickBot="1">
      <c r="A41" s="17"/>
      <c r="B41" s="160"/>
      <c r="C41" s="144"/>
      <c r="D41" s="144"/>
      <c r="E41" s="144"/>
      <c r="F41" s="190">
        <f>SUM(F39:F40)</f>
        <v>547406</v>
      </c>
      <c r="G41" s="142"/>
      <c r="H41" s="190">
        <f>SUM(H39:H40)</f>
        <v>492755</v>
      </c>
    </row>
    <row r="42" spans="1:8" ht="13.5" thickTop="1">
      <c r="A42" s="17"/>
      <c r="B42" s="160" t="s">
        <v>352</v>
      </c>
      <c r="C42" s="144"/>
      <c r="D42" s="144"/>
      <c r="E42" s="144"/>
      <c r="F42" s="142"/>
      <c r="G42" s="142"/>
      <c r="H42" s="142"/>
    </row>
    <row r="43" spans="1:8" ht="12.75">
      <c r="A43" s="17"/>
      <c r="B43" s="208" t="s">
        <v>366</v>
      </c>
      <c r="C43" s="144"/>
      <c r="D43" s="144"/>
      <c r="E43" s="144"/>
      <c r="F43" s="142">
        <v>32751</v>
      </c>
      <c r="G43" s="142"/>
      <c r="H43" s="142">
        <v>21048</v>
      </c>
    </row>
    <row r="44" spans="1:8" ht="13.5" thickBot="1">
      <c r="A44" s="17"/>
      <c r="B44" s="4"/>
      <c r="D44" s="63"/>
      <c r="F44" s="69">
        <f>SUM(F43:F43)</f>
        <v>32751</v>
      </c>
      <c r="G44" s="11"/>
      <c r="H44" s="69">
        <f>SUM(H43:H43)</f>
        <v>21048</v>
      </c>
    </row>
    <row r="45" spans="1:8" ht="13.5" thickTop="1">
      <c r="A45" s="17"/>
      <c r="B45" s="4"/>
      <c r="D45" s="63"/>
      <c r="F45" s="11"/>
      <c r="G45" s="11"/>
      <c r="H45" s="11"/>
    </row>
    <row r="46" ht="12.75">
      <c r="A46" s="17"/>
    </row>
    <row r="47" spans="1:8" ht="12.75">
      <c r="A47" s="9" t="str">
        <f>CoverIndex!$A$11</f>
        <v>TOWN OF EAST FREMANTLE</v>
      </c>
      <c r="B47" s="9"/>
      <c r="C47" s="9"/>
      <c r="D47" s="9"/>
      <c r="E47" s="9"/>
      <c r="F47" s="9"/>
      <c r="G47" s="9"/>
      <c r="H47" s="9"/>
    </row>
    <row r="48" spans="1:8" ht="12.75">
      <c r="A48" s="9" t="s">
        <v>236</v>
      </c>
      <c r="B48" s="9"/>
      <c r="C48" s="9"/>
      <c r="D48" s="9"/>
      <c r="E48" s="9"/>
      <c r="F48" s="9"/>
      <c r="G48" s="9"/>
      <c r="H48" s="9"/>
    </row>
    <row r="49" spans="1:8" ht="12.75">
      <c r="A49" s="9" t="str">
        <f>A5</f>
        <v>FOR THE YEAR ENDED 30TH JUNE 2011</v>
      </c>
      <c r="B49" s="9"/>
      <c r="C49" s="9"/>
      <c r="D49" s="9"/>
      <c r="E49" s="9"/>
      <c r="F49" s="9"/>
      <c r="G49" s="9"/>
      <c r="H49" s="9"/>
    </row>
    <row r="50" spans="1:8" ht="12.75">
      <c r="A50" s="17"/>
      <c r="D50" s="110" t="s">
        <v>560</v>
      </c>
      <c r="E50" s="4"/>
      <c r="F50" s="110" t="s">
        <v>560</v>
      </c>
      <c r="G50" s="7"/>
      <c r="H50" s="110" t="s">
        <v>122</v>
      </c>
    </row>
    <row r="51" spans="1:8" ht="12.75">
      <c r="A51" s="17"/>
      <c r="D51" s="7" t="s">
        <v>174</v>
      </c>
      <c r="E51" s="4"/>
      <c r="F51" s="7" t="s">
        <v>175</v>
      </c>
      <c r="G51" s="7"/>
      <c r="H51" s="7" t="s">
        <v>174</v>
      </c>
    </row>
    <row r="52" spans="1:8" ht="12.75">
      <c r="A52" s="17"/>
      <c r="D52" s="4"/>
      <c r="E52" s="4"/>
      <c r="F52" s="7" t="s">
        <v>174</v>
      </c>
      <c r="G52" s="7"/>
      <c r="H52" s="7"/>
    </row>
    <row r="53" spans="1:3" ht="12.75">
      <c r="A53" s="107" t="s">
        <v>367</v>
      </c>
      <c r="B53" s="92" t="s">
        <v>746</v>
      </c>
      <c r="C53" s="63"/>
    </row>
    <row r="54" spans="1:2" ht="12.75">
      <c r="A54" s="18" t="s">
        <v>241</v>
      </c>
      <c r="B54" s="81" t="s">
        <v>753</v>
      </c>
    </row>
    <row r="55" spans="1:8" ht="12.75">
      <c r="A55" s="17"/>
      <c r="B55" t="s">
        <v>369</v>
      </c>
      <c r="D55" s="142">
        <v>238017</v>
      </c>
      <c r="E55" s="142"/>
      <c r="F55" s="142">
        <v>188017</v>
      </c>
      <c r="G55" s="142"/>
      <c r="H55" s="142">
        <v>136394</v>
      </c>
    </row>
    <row r="56" spans="1:8" ht="12.75">
      <c r="A56" s="17"/>
      <c r="B56" t="s">
        <v>370</v>
      </c>
      <c r="D56" s="142">
        <f>13895+95000</f>
        <v>108895</v>
      </c>
      <c r="E56" s="142"/>
      <c r="F56" s="142">
        <v>104814</v>
      </c>
      <c r="G56" s="142"/>
      <c r="H56" s="142">
        <v>101623</v>
      </c>
    </row>
    <row r="57" spans="1:8" ht="12.75">
      <c r="A57" s="17"/>
      <c r="B57" t="s">
        <v>371</v>
      </c>
      <c r="D57" s="288">
        <v>-31000</v>
      </c>
      <c r="E57" s="142"/>
      <c r="F57" s="288">
        <v>-41000</v>
      </c>
      <c r="G57" s="142"/>
      <c r="H57" s="288">
        <v>0</v>
      </c>
    </row>
    <row r="58" spans="1:8" ht="12.75">
      <c r="A58" s="17"/>
      <c r="D58" s="209">
        <f>SUM(D55:D57)</f>
        <v>315912</v>
      </c>
      <c r="E58" s="142"/>
      <c r="F58" s="209">
        <f>SUM(F55:F57)</f>
        <v>251831</v>
      </c>
      <c r="G58" s="142"/>
      <c r="H58" s="209">
        <f>SUM(H55:H57)</f>
        <v>238017</v>
      </c>
    </row>
    <row r="59" spans="1:8" s="140" customFormat="1" ht="12.75">
      <c r="A59" s="17"/>
      <c r="D59" s="153"/>
      <c r="E59" s="142"/>
      <c r="F59" s="153"/>
      <c r="G59" s="142"/>
      <c r="H59" s="153"/>
    </row>
    <row r="60" spans="1:8" s="140" customFormat="1" ht="12.75">
      <c r="A60" s="107" t="s">
        <v>242</v>
      </c>
      <c r="B60" s="81" t="s">
        <v>752</v>
      </c>
      <c r="D60" s="144"/>
      <c r="E60" s="144"/>
      <c r="F60" s="144"/>
      <c r="G60" s="144"/>
      <c r="H60" s="144"/>
    </row>
    <row r="61" spans="1:8" s="140" customFormat="1" ht="12.75">
      <c r="A61" s="17"/>
      <c r="B61" s="140" t="s">
        <v>369</v>
      </c>
      <c r="D61" s="142">
        <v>324320</v>
      </c>
      <c r="E61" s="142"/>
      <c r="F61" s="142">
        <v>324320</v>
      </c>
      <c r="G61" s="142"/>
      <c r="H61" s="142">
        <v>278783</v>
      </c>
    </row>
    <row r="62" spans="1:8" s="140" customFormat="1" ht="12.75">
      <c r="A62" s="17"/>
      <c r="B62" s="140" t="s">
        <v>370</v>
      </c>
      <c r="D62" s="142">
        <v>18933</v>
      </c>
      <c r="E62" s="142"/>
      <c r="F62" s="142">
        <v>7146</v>
      </c>
      <c r="G62" s="142"/>
      <c r="H62" s="142">
        <v>45537</v>
      </c>
    </row>
    <row r="63" spans="1:8" s="140" customFormat="1" ht="12.75">
      <c r="A63" s="17"/>
      <c r="B63" s="140" t="s">
        <v>371</v>
      </c>
      <c r="D63" s="288">
        <v>0</v>
      </c>
      <c r="E63" s="142"/>
      <c r="F63" s="288">
        <v>0</v>
      </c>
      <c r="G63" s="142"/>
      <c r="H63" s="288">
        <v>0</v>
      </c>
    </row>
    <row r="64" spans="1:8" s="140" customFormat="1" ht="12.75">
      <c r="A64" s="17"/>
      <c r="D64" s="209">
        <f>SUM(D61:D63)</f>
        <v>343253</v>
      </c>
      <c r="E64" s="142"/>
      <c r="F64" s="209">
        <f>SUM(F61:F63)</f>
        <v>331466</v>
      </c>
      <c r="G64" s="142"/>
      <c r="H64" s="209">
        <f>SUM(H61:H63)</f>
        <v>324320</v>
      </c>
    </row>
    <row r="65" spans="1:8" s="140" customFormat="1" ht="12.75">
      <c r="A65" s="17"/>
      <c r="D65" s="153"/>
      <c r="E65" s="142"/>
      <c r="F65" s="153"/>
      <c r="G65" s="142"/>
      <c r="H65" s="153"/>
    </row>
    <row r="66" spans="1:8" s="140" customFormat="1" ht="12.75">
      <c r="A66" s="107" t="s">
        <v>248</v>
      </c>
      <c r="B66" s="81" t="s">
        <v>775</v>
      </c>
      <c r="D66" s="144"/>
      <c r="E66" s="144"/>
      <c r="F66" s="144"/>
      <c r="G66" s="144"/>
      <c r="H66" s="144"/>
    </row>
    <row r="67" spans="1:8" s="140" customFormat="1" ht="12.75">
      <c r="A67" s="17"/>
      <c r="B67" s="140" t="s">
        <v>369</v>
      </c>
      <c r="D67" s="142">
        <v>51214</v>
      </c>
      <c r="E67" s="142"/>
      <c r="F67" s="142">
        <v>51214</v>
      </c>
      <c r="G67" s="142"/>
      <c r="H67" s="142">
        <v>25000</v>
      </c>
    </row>
    <row r="68" spans="1:8" s="140" customFormat="1" ht="12.75">
      <c r="A68" s="17"/>
      <c r="B68" s="140" t="s">
        <v>370</v>
      </c>
      <c r="D68" s="142">
        <f>2990+25000</f>
        <v>27990</v>
      </c>
      <c r="E68" s="142"/>
      <c r="F68" s="142">
        <v>26724</v>
      </c>
      <c r="G68" s="142"/>
      <c r="H68" s="142">
        <v>26214</v>
      </c>
    </row>
    <row r="69" spans="1:8" s="140" customFormat="1" ht="12.75">
      <c r="A69" s="17"/>
      <c r="B69" s="140" t="s">
        <v>371</v>
      </c>
      <c r="D69" s="288">
        <v>0</v>
      </c>
      <c r="E69" s="142"/>
      <c r="F69" s="288">
        <v>0</v>
      </c>
      <c r="G69" s="142"/>
      <c r="H69" s="288">
        <v>0</v>
      </c>
    </row>
    <row r="70" spans="1:8" s="140" customFormat="1" ht="12.75">
      <c r="A70" s="17"/>
      <c r="D70" s="209">
        <f>SUM(D67:D69)</f>
        <v>79204</v>
      </c>
      <c r="E70" s="142"/>
      <c r="F70" s="209">
        <f>SUM(F67:F69)</f>
        <v>77938</v>
      </c>
      <c r="G70" s="142"/>
      <c r="H70" s="209">
        <f>SUM(H67:H69)</f>
        <v>51214</v>
      </c>
    </row>
    <row r="71" spans="1:8" s="140" customFormat="1" ht="12.75">
      <c r="A71" s="17"/>
      <c r="D71" s="153"/>
      <c r="E71" s="142"/>
      <c r="F71" s="153"/>
      <c r="G71" s="142"/>
      <c r="H71" s="153"/>
    </row>
    <row r="72" spans="1:8" s="140" customFormat="1" ht="12.75">
      <c r="A72" s="107" t="s">
        <v>249</v>
      </c>
      <c r="B72" s="81" t="s">
        <v>776</v>
      </c>
      <c r="D72" s="144"/>
      <c r="E72" s="144"/>
      <c r="F72" s="144"/>
      <c r="G72" s="144"/>
      <c r="H72" s="144"/>
    </row>
    <row r="73" spans="1:8" s="140" customFormat="1" ht="12.75">
      <c r="A73" s="17"/>
      <c r="B73" s="140" t="s">
        <v>369</v>
      </c>
      <c r="D73" s="142">
        <v>104680</v>
      </c>
      <c r="E73" s="142"/>
      <c r="F73" s="142">
        <v>104680</v>
      </c>
      <c r="G73" s="142"/>
      <c r="H73" s="142">
        <v>261140</v>
      </c>
    </row>
    <row r="74" spans="1:8" s="140" customFormat="1" ht="12.75">
      <c r="A74" s="17"/>
      <c r="B74" s="140" t="s">
        <v>370</v>
      </c>
      <c r="D74" s="142">
        <v>6110</v>
      </c>
      <c r="E74" s="142"/>
      <c r="F74" s="288">
        <v>0</v>
      </c>
      <c r="G74" s="142"/>
      <c r="H74" s="142">
        <v>104680</v>
      </c>
    </row>
    <row r="75" spans="1:8" s="140" customFormat="1" ht="12.75">
      <c r="A75" s="17"/>
      <c r="B75" s="140" t="s">
        <v>371</v>
      </c>
      <c r="D75" s="288">
        <v>0</v>
      </c>
      <c r="E75" s="142"/>
      <c r="F75" s="288">
        <v>0</v>
      </c>
      <c r="G75" s="142"/>
      <c r="H75" s="288">
        <v>-261140</v>
      </c>
    </row>
    <row r="76" spans="1:8" s="140" customFormat="1" ht="12.75">
      <c r="A76" s="17"/>
      <c r="D76" s="209">
        <f>SUM(D73:D75)</f>
        <v>110790</v>
      </c>
      <c r="E76" s="142"/>
      <c r="F76" s="209">
        <f>SUM(F73:F75)</f>
        <v>104680</v>
      </c>
      <c r="G76" s="142"/>
      <c r="H76" s="209">
        <f>SUM(H73:H75)</f>
        <v>104680</v>
      </c>
    </row>
    <row r="77" spans="1:8" s="140" customFormat="1" ht="12.75">
      <c r="A77" s="17"/>
      <c r="D77" s="153"/>
      <c r="E77" s="142"/>
      <c r="F77" s="153"/>
      <c r="G77" s="142"/>
      <c r="H77" s="153"/>
    </row>
    <row r="78" spans="1:8" s="140" customFormat="1" ht="12.75">
      <c r="A78" s="107" t="s">
        <v>779</v>
      </c>
      <c r="B78" s="81" t="s">
        <v>755</v>
      </c>
      <c r="D78" s="144"/>
      <c r="E78" s="144"/>
      <c r="F78" s="144"/>
      <c r="G78" s="144"/>
      <c r="H78" s="144"/>
    </row>
    <row r="79" spans="1:8" s="140" customFormat="1" ht="12.75">
      <c r="A79" s="17"/>
      <c r="B79" s="140" t="s">
        <v>369</v>
      </c>
      <c r="D79" s="142">
        <v>139453</v>
      </c>
      <c r="E79" s="142"/>
      <c r="F79" s="142">
        <v>50702</v>
      </c>
      <c r="G79" s="142"/>
      <c r="H79" s="142">
        <v>24512</v>
      </c>
    </row>
    <row r="80" spans="1:8" s="140" customFormat="1" ht="12.75">
      <c r="A80" s="17"/>
      <c r="B80" s="140" t="s">
        <v>370</v>
      </c>
      <c r="D80" s="142">
        <v>8141</v>
      </c>
      <c r="E80" s="142"/>
      <c r="F80" s="288">
        <v>0</v>
      </c>
      <c r="G80" s="142"/>
      <c r="H80" s="142">
        <v>114941</v>
      </c>
    </row>
    <row r="81" spans="1:8" s="140" customFormat="1" ht="12.75">
      <c r="A81" s="17"/>
      <c r="B81" s="140" t="s">
        <v>371</v>
      </c>
      <c r="D81" s="288">
        <v>0</v>
      </c>
      <c r="E81" s="142"/>
      <c r="F81" s="288">
        <v>0</v>
      </c>
      <c r="G81" s="142"/>
      <c r="H81" s="288">
        <v>0</v>
      </c>
    </row>
    <row r="82" spans="1:8" s="140" customFormat="1" ht="12.75">
      <c r="A82" s="17"/>
      <c r="D82" s="209">
        <f>SUM(D79:D81)</f>
        <v>147594</v>
      </c>
      <c r="E82" s="142"/>
      <c r="F82" s="209">
        <f>SUM(F79:F81)</f>
        <v>50702</v>
      </c>
      <c r="G82" s="142"/>
      <c r="H82" s="209">
        <f>SUM(H79:H81)</f>
        <v>139453</v>
      </c>
    </row>
    <row r="83" spans="1:8" s="140" customFormat="1" ht="12.75">
      <c r="A83" s="17"/>
      <c r="D83" s="153"/>
      <c r="E83" s="142"/>
      <c r="F83" s="153"/>
      <c r="G83" s="142"/>
      <c r="H83" s="153"/>
    </row>
    <row r="84" spans="1:8" s="140" customFormat="1" ht="12.75">
      <c r="A84" s="107" t="s">
        <v>259</v>
      </c>
      <c r="B84" s="244" t="s">
        <v>757</v>
      </c>
      <c r="D84" s="144"/>
      <c r="E84" s="144"/>
      <c r="F84" s="144"/>
      <c r="G84" s="144"/>
      <c r="H84" s="144"/>
    </row>
    <row r="85" spans="1:8" s="140" customFormat="1" ht="12.75">
      <c r="A85" s="17"/>
      <c r="B85" s="140" t="s">
        <v>369</v>
      </c>
      <c r="D85" s="142">
        <v>441728</v>
      </c>
      <c r="E85" s="142"/>
      <c r="F85" s="142">
        <v>441728</v>
      </c>
      <c r="G85" s="142"/>
      <c r="H85" s="142">
        <v>421273</v>
      </c>
    </row>
    <row r="86" spans="1:8" s="140" customFormat="1" ht="12.75">
      <c r="A86" s="17"/>
      <c r="B86" s="140" t="s">
        <v>370</v>
      </c>
      <c r="D86" s="142">
        <v>25787</v>
      </c>
      <c r="E86" s="142"/>
      <c r="F86" s="142">
        <v>5494</v>
      </c>
      <c r="G86" s="142"/>
      <c r="H86" s="142">
        <v>20455</v>
      </c>
    </row>
    <row r="87" spans="1:8" s="140" customFormat="1" ht="12.75">
      <c r="A87" s="17"/>
      <c r="B87" s="140" t="s">
        <v>371</v>
      </c>
      <c r="D87" s="288">
        <v>-50000</v>
      </c>
      <c r="E87" s="142"/>
      <c r="F87" s="288">
        <v>-123298</v>
      </c>
      <c r="G87" s="142"/>
      <c r="H87" s="288">
        <v>0</v>
      </c>
    </row>
    <row r="88" spans="1:8" s="140" customFormat="1" ht="12.75">
      <c r="A88" s="17"/>
      <c r="D88" s="209">
        <f>SUM(D85:D87)</f>
        <v>417515</v>
      </c>
      <c r="E88" s="142"/>
      <c r="F88" s="209">
        <f>SUM(F85:F87)</f>
        <v>323924</v>
      </c>
      <c r="G88" s="142"/>
      <c r="H88" s="209">
        <f>SUM(H85:H87)</f>
        <v>441728</v>
      </c>
    </row>
    <row r="89" spans="1:8" ht="12.75">
      <c r="A89" s="17"/>
      <c r="D89" s="142"/>
      <c r="E89" s="142"/>
      <c r="F89" s="142"/>
      <c r="G89" s="142"/>
      <c r="H89" s="142"/>
    </row>
    <row r="90" spans="1:8" ht="12.75">
      <c r="A90" s="107" t="s">
        <v>260</v>
      </c>
      <c r="B90" s="81" t="s">
        <v>777</v>
      </c>
      <c r="D90" s="142"/>
      <c r="E90" s="142"/>
      <c r="F90" s="142"/>
      <c r="G90" s="142"/>
      <c r="H90" s="142"/>
    </row>
    <row r="91" spans="1:8" ht="12.75">
      <c r="A91" s="17"/>
      <c r="B91" t="s">
        <v>369</v>
      </c>
      <c r="D91" s="142">
        <v>763076</v>
      </c>
      <c r="E91" s="142"/>
      <c r="F91" s="142">
        <v>659649</v>
      </c>
      <c r="G91" s="142"/>
      <c r="H91" s="142">
        <v>470509</v>
      </c>
    </row>
    <row r="92" spans="1:8" ht="12.75">
      <c r="A92" s="17"/>
      <c r="B92" t="s">
        <v>370</v>
      </c>
      <c r="D92" s="142">
        <f>44547+50000+400426</f>
        <v>494973</v>
      </c>
      <c r="E92" s="142"/>
      <c r="F92" s="142">
        <v>62822</v>
      </c>
      <c r="G92" s="142"/>
      <c r="H92" s="142">
        <v>333986</v>
      </c>
    </row>
    <row r="93" spans="1:8" ht="12.75">
      <c r="A93" s="17"/>
      <c r="B93" t="s">
        <v>371</v>
      </c>
      <c r="D93" s="288">
        <v>0</v>
      </c>
      <c r="E93" s="142"/>
      <c r="F93" s="288">
        <v>-234000</v>
      </c>
      <c r="G93" s="142"/>
      <c r="H93" s="288">
        <v>-41419</v>
      </c>
    </row>
    <row r="94" spans="1:8" ht="12.75">
      <c r="A94" s="17"/>
      <c r="D94" s="209">
        <f>SUM(D91:D93)</f>
        <v>1258049</v>
      </c>
      <c r="E94" s="142"/>
      <c r="F94" s="209">
        <f>SUM(F91:F93)</f>
        <v>488471</v>
      </c>
      <c r="G94" s="142"/>
      <c r="H94" s="209">
        <f>SUM(H91:H93)</f>
        <v>763076</v>
      </c>
    </row>
    <row r="95" spans="1:8" ht="12.75">
      <c r="A95" s="17"/>
      <c r="D95" s="142"/>
      <c r="E95" s="142"/>
      <c r="F95" s="142"/>
      <c r="G95" s="142"/>
      <c r="H95" s="142"/>
    </row>
    <row r="96" spans="1:8" ht="12.75">
      <c r="A96" s="107" t="s">
        <v>262</v>
      </c>
      <c r="B96" s="81" t="s">
        <v>778</v>
      </c>
      <c r="D96" s="142"/>
      <c r="E96" s="142"/>
      <c r="F96" s="142"/>
      <c r="G96" s="142"/>
      <c r="H96" s="142"/>
    </row>
    <row r="97" spans="1:8" ht="12.75">
      <c r="A97" s="17"/>
      <c r="B97" t="s">
        <v>369</v>
      </c>
      <c r="D97" s="142">
        <v>236783</v>
      </c>
      <c r="E97" s="142"/>
      <c r="F97" s="142">
        <v>275446</v>
      </c>
      <c r="G97" s="142"/>
      <c r="H97" s="288">
        <v>0</v>
      </c>
    </row>
    <row r="98" spans="1:8" ht="12.75">
      <c r="A98" s="17"/>
      <c r="B98" t="s">
        <v>370</v>
      </c>
      <c r="D98" s="288">
        <v>0</v>
      </c>
      <c r="E98" s="142"/>
      <c r="F98" s="288">
        <v>0</v>
      </c>
      <c r="G98" s="142"/>
      <c r="H98" s="142">
        <v>236783</v>
      </c>
    </row>
    <row r="99" spans="1:8" ht="12.75">
      <c r="A99" s="17"/>
      <c r="B99" t="s">
        <v>371</v>
      </c>
      <c r="D99" s="290">
        <v>-236783</v>
      </c>
      <c r="E99" s="142"/>
      <c r="F99" s="288">
        <v>0</v>
      </c>
      <c r="G99" s="142"/>
      <c r="H99" s="288">
        <v>0</v>
      </c>
    </row>
    <row r="100" spans="1:8" ht="12.75">
      <c r="A100" s="17"/>
      <c r="D100" s="291">
        <f>SUM(D97:D99)</f>
        <v>0</v>
      </c>
      <c r="E100" s="142"/>
      <c r="F100" s="209">
        <f>SUM(F97:F99)</f>
        <v>275446</v>
      </c>
      <c r="G100" s="142"/>
      <c r="H100" s="209">
        <f>SUM(H97:H99)</f>
        <v>236783</v>
      </c>
    </row>
    <row r="101" spans="1:10" ht="13.5" thickBot="1">
      <c r="A101" s="17"/>
      <c r="B101" s="77" t="s">
        <v>25</v>
      </c>
      <c r="D101" s="207">
        <f>SUM(D100,D94,D88,D82,D76,D70,D64,D58)</f>
        <v>2672317</v>
      </c>
      <c r="E101" s="210" t="s">
        <v>445</v>
      </c>
      <c r="F101" s="207">
        <f>SUM(F100,F94,F88,F82,F76,F70,F64,F58)</f>
        <v>1904458</v>
      </c>
      <c r="G101" s="210" t="s">
        <v>445</v>
      </c>
      <c r="H101" s="207">
        <f>SUM(H100,H94,H88,H82,H76,H70,H64,H58)</f>
        <v>2299271</v>
      </c>
      <c r="J101" s="288"/>
    </row>
    <row r="102" spans="1:8" s="270" customFormat="1" ht="13.5" thickTop="1">
      <c r="A102" s="240"/>
      <c r="B102" s="77"/>
      <c r="D102" s="153"/>
      <c r="E102" s="276"/>
      <c r="F102" s="153"/>
      <c r="G102" s="276"/>
      <c r="H102" s="153"/>
    </row>
    <row r="103" spans="1:8" s="270" customFormat="1" ht="12.75">
      <c r="A103" s="240"/>
      <c r="B103" s="77"/>
      <c r="D103" s="153"/>
      <c r="E103" s="276"/>
      <c r="F103" s="153"/>
      <c r="G103" s="276"/>
      <c r="H103" s="153"/>
    </row>
    <row r="104" spans="1:8" s="270" customFormat="1" ht="12.75">
      <c r="A104" s="9" t="str">
        <f>CoverIndex!$A$11</f>
        <v>TOWN OF EAST FREMANTLE</v>
      </c>
      <c r="B104" s="9"/>
      <c r="C104" s="9"/>
      <c r="D104" s="9"/>
      <c r="E104" s="9"/>
      <c r="F104" s="9"/>
      <c r="G104" s="9"/>
      <c r="H104" s="9"/>
    </row>
    <row r="105" spans="1:8" s="270" customFormat="1" ht="12.75">
      <c r="A105" s="9" t="s">
        <v>236</v>
      </c>
      <c r="B105" s="9"/>
      <c r="C105" s="9"/>
      <c r="D105" s="9"/>
      <c r="E105" s="9"/>
      <c r="F105" s="9"/>
      <c r="G105" s="9"/>
      <c r="H105" s="9"/>
    </row>
    <row r="106" spans="1:8" s="270" customFormat="1" ht="12.75">
      <c r="A106" s="9" t="s">
        <v>559</v>
      </c>
      <c r="B106" s="9"/>
      <c r="C106" s="9"/>
      <c r="D106" s="9"/>
      <c r="E106" s="9"/>
      <c r="F106" s="9"/>
      <c r="G106" s="9"/>
      <c r="H106" s="9"/>
    </row>
    <row r="107" spans="1:8" s="270" customFormat="1" ht="12.75">
      <c r="A107" s="240"/>
      <c r="B107" s="77"/>
      <c r="D107" s="153"/>
      <c r="E107" s="276"/>
      <c r="F107" s="153"/>
      <c r="G107" s="276"/>
      <c r="H107" s="153"/>
    </row>
    <row r="108" spans="1:8" ht="12.75">
      <c r="A108" s="246" t="s">
        <v>367</v>
      </c>
      <c r="B108" s="245" t="s">
        <v>982</v>
      </c>
      <c r="D108" s="11"/>
      <c r="E108" s="11"/>
      <c r="F108" s="11"/>
      <c r="G108" s="11"/>
      <c r="H108" s="11"/>
    </row>
    <row r="109" ht="12.75">
      <c r="A109" s="17"/>
    </row>
    <row r="110" spans="1:9" ht="12.75">
      <c r="A110" s="17"/>
      <c r="B110" s="159" t="s">
        <v>571</v>
      </c>
      <c r="C110" s="144"/>
      <c r="D110" s="144"/>
      <c r="E110" s="144"/>
      <c r="F110" s="144"/>
      <c r="G110" s="144"/>
      <c r="H110" s="144"/>
      <c r="I110" s="144"/>
    </row>
    <row r="111" spans="1:9" ht="12.75">
      <c r="A111" s="17"/>
      <c r="B111" s="159" t="s">
        <v>572</v>
      </c>
      <c r="C111" s="144"/>
      <c r="D111" s="144"/>
      <c r="E111" s="144"/>
      <c r="F111" s="144"/>
      <c r="G111" s="144"/>
      <c r="H111" s="144"/>
      <c r="I111" s="144"/>
    </row>
    <row r="112" ht="12.75">
      <c r="A112" s="17"/>
    </row>
    <row r="113" spans="1:8" ht="12.75">
      <c r="A113" s="17"/>
      <c r="B113" t="s">
        <v>373</v>
      </c>
      <c r="D113" s="14"/>
      <c r="E113" s="14"/>
      <c r="F113" s="14"/>
      <c r="G113" s="14"/>
      <c r="H113" s="14"/>
    </row>
    <row r="114" spans="1:8" ht="12.75">
      <c r="A114" s="17"/>
      <c r="B114" s="14" t="s">
        <v>573</v>
      </c>
      <c r="D114" s="14"/>
      <c r="E114" s="14"/>
      <c r="F114" s="14"/>
      <c r="G114" s="14"/>
      <c r="H114" s="14"/>
    </row>
    <row r="115" spans="1:8" ht="12.75">
      <c r="A115" s="17"/>
      <c r="D115" s="14"/>
      <c r="E115" s="14"/>
      <c r="F115" s="14"/>
      <c r="G115" s="14"/>
      <c r="H115" s="14"/>
    </row>
    <row r="116" spans="1:8" ht="12.75">
      <c r="A116" s="17"/>
      <c r="B116" s="227" t="s">
        <v>344</v>
      </c>
      <c r="C116" s="144"/>
      <c r="D116" s="159"/>
      <c r="E116" s="159"/>
      <c r="F116" s="159"/>
      <c r="G116" s="159"/>
      <c r="H116" s="159"/>
    </row>
    <row r="117" spans="1:8" ht="12.75">
      <c r="A117" s="17"/>
      <c r="B117" s="228" t="s">
        <v>374</v>
      </c>
      <c r="C117" s="144"/>
      <c r="D117" s="159"/>
      <c r="E117" s="159"/>
      <c r="F117" s="159"/>
      <c r="G117" s="159"/>
      <c r="H117" s="159"/>
    </row>
    <row r="118" spans="1:8" s="275" customFormat="1" ht="12.75">
      <c r="A118" s="240"/>
      <c r="B118" s="228"/>
      <c r="C118" s="144"/>
      <c r="D118" s="159"/>
      <c r="E118" s="159"/>
      <c r="F118" s="159"/>
      <c r="G118" s="159"/>
      <c r="H118" s="159"/>
    </row>
    <row r="119" spans="1:8" ht="12.75">
      <c r="A119" s="17"/>
      <c r="B119" s="227" t="s">
        <v>345</v>
      </c>
      <c r="C119" s="144"/>
      <c r="D119" s="159"/>
      <c r="E119" s="159"/>
      <c r="F119" s="159"/>
      <c r="G119" s="159"/>
      <c r="H119" s="159"/>
    </row>
    <row r="120" spans="1:8" ht="12.75">
      <c r="A120" s="17"/>
      <c r="B120" s="228" t="s">
        <v>375</v>
      </c>
      <c r="C120" s="144"/>
      <c r="D120" s="159"/>
      <c r="E120" s="159"/>
      <c r="F120" s="159"/>
      <c r="G120" s="159"/>
      <c r="H120" s="159"/>
    </row>
    <row r="121" spans="1:8" s="275" customFormat="1" ht="12.75">
      <c r="A121" s="240"/>
      <c r="B121" s="228"/>
      <c r="C121" s="144"/>
      <c r="D121" s="159"/>
      <c r="E121" s="159"/>
      <c r="F121" s="159"/>
      <c r="G121" s="159"/>
      <c r="H121" s="159"/>
    </row>
    <row r="122" spans="1:8" ht="12.75">
      <c r="A122" s="17"/>
      <c r="B122" s="229" t="s">
        <v>754</v>
      </c>
      <c r="C122" s="144"/>
      <c r="D122" s="159"/>
      <c r="E122" s="159"/>
      <c r="F122" s="159"/>
      <c r="G122" s="159"/>
      <c r="H122" s="159"/>
    </row>
    <row r="123" spans="1:8" ht="12.75">
      <c r="A123" s="17"/>
      <c r="B123" s="230" t="s">
        <v>912</v>
      </c>
      <c r="C123" s="144"/>
      <c r="D123" s="159"/>
      <c r="E123" s="159"/>
      <c r="F123" s="159"/>
      <c r="G123" s="159"/>
      <c r="H123" s="159"/>
    </row>
    <row r="124" spans="1:8" s="275" customFormat="1" ht="12.75">
      <c r="A124" s="240"/>
      <c r="B124" s="230"/>
      <c r="C124" s="144"/>
      <c r="D124" s="159"/>
      <c r="E124" s="159"/>
      <c r="F124" s="159"/>
      <c r="G124" s="159"/>
      <c r="H124" s="159"/>
    </row>
    <row r="125" spans="1:8" s="215" customFormat="1" ht="12.75">
      <c r="A125" s="17"/>
      <c r="B125" s="231" t="s">
        <v>913</v>
      </c>
      <c r="C125" s="144"/>
      <c r="D125" s="159"/>
      <c r="E125" s="159"/>
      <c r="F125" s="159"/>
      <c r="G125" s="159"/>
      <c r="H125" s="159"/>
    </row>
    <row r="126" spans="1:8" s="215" customFormat="1" ht="12.75">
      <c r="A126" s="17"/>
      <c r="B126" s="230" t="s">
        <v>914</v>
      </c>
      <c r="C126" s="144"/>
      <c r="D126" s="159"/>
      <c r="E126" s="159"/>
      <c r="F126" s="159"/>
      <c r="G126" s="159"/>
      <c r="H126" s="159"/>
    </row>
    <row r="127" spans="1:8" s="275" customFormat="1" ht="12.75">
      <c r="A127" s="240"/>
      <c r="B127" s="230"/>
      <c r="C127" s="144"/>
      <c r="D127" s="159"/>
      <c r="E127" s="159"/>
      <c r="F127" s="159"/>
      <c r="G127" s="159"/>
      <c r="H127" s="159"/>
    </row>
    <row r="128" spans="1:8" s="215" customFormat="1" ht="12.75">
      <c r="A128" s="17"/>
      <c r="B128" s="231" t="s">
        <v>755</v>
      </c>
      <c r="C128" s="144"/>
      <c r="D128" s="159"/>
      <c r="E128" s="159"/>
      <c r="F128" s="159"/>
      <c r="G128" s="159"/>
      <c r="H128" s="159"/>
    </row>
    <row r="129" spans="1:8" s="215" customFormat="1" ht="12.75">
      <c r="A129" s="17"/>
      <c r="B129" s="230" t="s">
        <v>915</v>
      </c>
      <c r="C129" s="144"/>
      <c r="D129" s="159"/>
      <c r="E129" s="159"/>
      <c r="F129" s="159"/>
      <c r="G129" s="159"/>
      <c r="H129" s="159"/>
    </row>
    <row r="130" spans="1:8" s="275" customFormat="1" ht="12.75">
      <c r="A130" s="240"/>
      <c r="B130" s="230"/>
      <c r="C130" s="144"/>
      <c r="D130" s="159"/>
      <c r="E130" s="159"/>
      <c r="F130" s="159"/>
      <c r="G130" s="159"/>
      <c r="H130" s="159"/>
    </row>
    <row r="131" spans="1:8" s="215" customFormat="1" ht="12.75">
      <c r="A131" s="17"/>
      <c r="B131" s="231" t="s">
        <v>757</v>
      </c>
      <c r="C131" s="144"/>
      <c r="D131" s="159"/>
      <c r="E131" s="159"/>
      <c r="F131" s="159"/>
      <c r="G131" s="159"/>
      <c r="H131" s="159"/>
    </row>
    <row r="132" spans="1:8" s="215" customFormat="1" ht="12.75">
      <c r="A132" s="17"/>
      <c r="B132" s="230" t="s">
        <v>916</v>
      </c>
      <c r="C132" s="144"/>
      <c r="D132" s="159"/>
      <c r="E132" s="159"/>
      <c r="F132" s="159"/>
      <c r="G132" s="159"/>
      <c r="H132" s="159"/>
    </row>
    <row r="133" spans="1:8" s="275" customFormat="1" ht="12.75">
      <c r="A133" s="240"/>
      <c r="B133" s="230"/>
      <c r="C133" s="144"/>
      <c r="D133" s="159"/>
      <c r="E133" s="159"/>
      <c r="F133" s="159"/>
      <c r="G133" s="159"/>
      <c r="H133" s="159"/>
    </row>
    <row r="134" spans="1:8" s="215" customFormat="1" ht="12.75">
      <c r="A134" s="17"/>
      <c r="B134" s="231" t="s">
        <v>758</v>
      </c>
      <c r="C134" s="144"/>
      <c r="D134" s="159"/>
      <c r="E134" s="159"/>
      <c r="F134" s="159"/>
      <c r="G134" s="159"/>
      <c r="H134" s="159"/>
    </row>
    <row r="135" spans="1:8" s="215" customFormat="1" ht="12.75">
      <c r="A135" s="17"/>
      <c r="B135" s="230" t="s">
        <v>917</v>
      </c>
      <c r="C135" s="144"/>
      <c r="D135" s="159"/>
      <c r="E135" s="159"/>
      <c r="F135" s="159"/>
      <c r="G135" s="159"/>
      <c r="H135" s="159"/>
    </row>
    <row r="136" spans="1:8" ht="12.75">
      <c r="A136" s="17"/>
      <c r="B136" s="144"/>
      <c r="C136" s="144"/>
      <c r="D136" s="159"/>
      <c r="E136" s="159"/>
      <c r="F136" s="159"/>
      <c r="G136" s="159"/>
      <c r="H136" s="159"/>
    </row>
    <row r="137" spans="1:8" ht="12.75">
      <c r="A137" s="17"/>
      <c r="B137" s="159" t="s">
        <v>376</v>
      </c>
      <c r="C137" s="144"/>
      <c r="D137" s="144"/>
      <c r="E137" s="159"/>
      <c r="F137" s="159"/>
      <c r="G137" s="159"/>
      <c r="H137" s="159"/>
    </row>
    <row r="138" spans="1:8" ht="12.75">
      <c r="A138" s="17"/>
      <c r="B138" s="144" t="s">
        <v>377</v>
      </c>
      <c r="C138" s="144"/>
      <c r="D138" s="159"/>
      <c r="E138" s="159"/>
      <c r="F138" s="159"/>
      <c r="G138" s="159"/>
      <c r="H138" s="159"/>
    </row>
    <row r="139" spans="1:8" ht="12.75">
      <c r="A139" s="17"/>
      <c r="B139" s="144"/>
      <c r="C139" s="144"/>
      <c r="D139" s="159"/>
      <c r="E139" s="159"/>
      <c r="F139" s="159"/>
      <c r="G139" s="159"/>
      <c r="H139" s="159"/>
    </row>
    <row r="140" spans="1:8" ht="12.75">
      <c r="A140" s="17"/>
      <c r="B140" s="159" t="s">
        <v>918</v>
      </c>
      <c r="C140" s="144"/>
      <c r="D140" s="144"/>
      <c r="E140" s="159"/>
      <c r="F140" s="159"/>
      <c r="G140" s="159"/>
      <c r="H140" s="159"/>
    </row>
    <row r="141" spans="1:8" ht="12.75">
      <c r="A141" s="17"/>
      <c r="B141" s="159"/>
      <c r="C141" s="144"/>
      <c r="D141" s="144"/>
      <c r="E141" s="159"/>
      <c r="F141" s="159"/>
      <c r="G141" s="159"/>
      <c r="H141" s="159"/>
    </row>
    <row r="142" ht="12.75">
      <c r="A142" s="17"/>
    </row>
    <row r="143" ht="12.75">
      <c r="A143" s="17"/>
    </row>
    <row r="144" spans="1:8" ht="12.75">
      <c r="A144" s="17"/>
      <c r="D144" s="14"/>
      <c r="E144" s="14"/>
      <c r="F144" s="14"/>
      <c r="G144" s="14"/>
      <c r="H144" s="14"/>
    </row>
    <row r="145" spans="1:8" ht="12.75">
      <c r="A145" s="9" t="str">
        <f>CoverIndex!$A$11</f>
        <v>TOWN OF EAST FREMANTLE</v>
      </c>
      <c r="B145" s="9"/>
      <c r="C145" s="9"/>
      <c r="D145" s="9"/>
      <c r="E145" s="9"/>
      <c r="F145" s="9"/>
      <c r="G145" s="9"/>
      <c r="H145" s="9"/>
    </row>
    <row r="146" spans="1:8" ht="12.75">
      <c r="A146" s="9" t="s">
        <v>236</v>
      </c>
      <c r="B146" s="9"/>
      <c r="C146" s="9"/>
      <c r="D146" s="9"/>
      <c r="E146" s="9"/>
      <c r="F146" s="9"/>
      <c r="G146" s="9"/>
      <c r="H146" s="9"/>
    </row>
    <row r="147" spans="1:8" ht="12.75">
      <c r="A147" s="9" t="str">
        <f>A5</f>
        <v>FOR THE YEAR ENDED 30TH JUNE 2011</v>
      </c>
      <c r="B147" s="9"/>
      <c r="C147" s="9"/>
      <c r="D147" s="9"/>
      <c r="E147" s="9"/>
      <c r="F147" s="9"/>
      <c r="G147" s="9"/>
      <c r="H147" s="9"/>
    </row>
    <row r="148" spans="1:8" ht="12.75">
      <c r="A148" s="17"/>
      <c r="D148" s="14"/>
      <c r="E148" s="14"/>
      <c r="F148" s="14"/>
      <c r="G148" s="14"/>
      <c r="H148" s="14"/>
    </row>
    <row r="149" spans="1:8" ht="12.75">
      <c r="A149" s="107" t="s">
        <v>789</v>
      </c>
      <c r="B149" s="4" t="s">
        <v>168</v>
      </c>
      <c r="D149" s="14"/>
      <c r="E149" s="14"/>
      <c r="F149" s="14"/>
      <c r="G149" s="14"/>
      <c r="H149" s="14"/>
    </row>
    <row r="150" spans="1:8" ht="12.75">
      <c r="A150" s="17"/>
      <c r="D150" s="14"/>
      <c r="E150" s="14"/>
      <c r="F150" s="14"/>
      <c r="G150" s="14"/>
      <c r="H150" s="14"/>
    </row>
    <row r="151" spans="1:8" ht="12.75">
      <c r="A151" s="18" t="s">
        <v>241</v>
      </c>
      <c r="B151" s="4" t="s">
        <v>378</v>
      </c>
      <c r="E151" s="14"/>
      <c r="F151" s="14"/>
      <c r="G151" s="14"/>
      <c r="H151" s="14"/>
    </row>
    <row r="152" spans="1:8" ht="12.75">
      <c r="A152" s="17"/>
      <c r="D152" s="14"/>
      <c r="E152" s="14"/>
      <c r="F152" s="14"/>
      <c r="G152" s="14"/>
      <c r="H152" s="14"/>
    </row>
    <row r="153" spans="1:8" ht="12.75">
      <c r="A153" s="17"/>
      <c r="B153" s="14" t="s">
        <v>574</v>
      </c>
      <c r="D153" s="14"/>
      <c r="E153" s="14"/>
      <c r="F153" s="14"/>
      <c r="G153" s="14"/>
      <c r="H153" s="14"/>
    </row>
    <row r="154" spans="1:8" ht="12.75">
      <c r="A154" s="17"/>
      <c r="B154" t="s">
        <v>85</v>
      </c>
      <c r="D154" s="14"/>
      <c r="E154" s="14"/>
      <c r="F154" s="14"/>
      <c r="G154" s="14"/>
      <c r="H154" s="14"/>
    </row>
    <row r="155" spans="1:8" ht="12.75">
      <c r="A155" s="17"/>
      <c r="B155" s="14" t="s">
        <v>742</v>
      </c>
      <c r="D155" s="14"/>
      <c r="E155" s="14"/>
      <c r="F155" s="14"/>
      <c r="G155" s="14"/>
      <c r="H155" s="14"/>
    </row>
    <row r="156" spans="1:8" ht="12.75">
      <c r="A156" s="17"/>
      <c r="D156" s="14"/>
      <c r="E156" s="14"/>
      <c r="F156" s="14"/>
      <c r="G156" s="14"/>
      <c r="H156" s="14"/>
    </row>
    <row r="157" spans="1:8" ht="12.75">
      <c r="A157" s="17"/>
      <c r="D157" s="110" t="s">
        <v>560</v>
      </c>
      <c r="E157" s="4"/>
      <c r="F157" s="110" t="s">
        <v>560</v>
      </c>
      <c r="G157" s="7"/>
      <c r="H157" s="110" t="s">
        <v>122</v>
      </c>
    </row>
    <row r="158" spans="1:8" ht="12.75">
      <c r="A158" s="17"/>
      <c r="D158" s="7" t="s">
        <v>174</v>
      </c>
      <c r="E158" s="4"/>
      <c r="F158" s="7" t="s">
        <v>175</v>
      </c>
      <c r="G158" s="7"/>
      <c r="H158" s="7" t="s">
        <v>174</v>
      </c>
    </row>
    <row r="159" spans="1:8" ht="12.75">
      <c r="A159" s="17"/>
      <c r="D159" s="7"/>
      <c r="E159" s="4"/>
      <c r="F159" s="7" t="s">
        <v>174</v>
      </c>
      <c r="G159" s="7"/>
      <c r="H159" s="7"/>
    </row>
    <row r="160" spans="1:8" ht="12.75">
      <c r="A160" s="17"/>
      <c r="D160" s="7"/>
      <c r="E160" s="7"/>
      <c r="F160" s="7"/>
      <c r="G160" s="7"/>
      <c r="H160" s="7"/>
    </row>
    <row r="161" spans="1:9" ht="13.5" thickBot="1">
      <c r="A161" s="17"/>
      <c r="B161" t="s">
        <v>467</v>
      </c>
      <c r="D161" s="82">
        <f>'Note 3-5'!F12</f>
        <v>4089056</v>
      </c>
      <c r="E161" s="71"/>
      <c r="F161" s="211">
        <v>3471924</v>
      </c>
      <c r="G161" s="212"/>
      <c r="H161" s="211">
        <f>'Note 3-5'!H12</f>
        <v>4493118</v>
      </c>
      <c r="I161" s="144"/>
    </row>
    <row r="162" spans="1:9" ht="13.5" thickTop="1">
      <c r="A162" s="17"/>
      <c r="D162" s="72"/>
      <c r="E162" s="72"/>
      <c r="F162" s="213"/>
      <c r="G162" s="213"/>
      <c r="H162" s="213"/>
      <c r="I162" s="144"/>
    </row>
    <row r="163" spans="1:9" ht="12.75">
      <c r="A163" s="18" t="s">
        <v>242</v>
      </c>
      <c r="B163" s="4" t="s">
        <v>379</v>
      </c>
      <c r="D163" s="11"/>
      <c r="E163" s="72"/>
      <c r="F163" s="213"/>
      <c r="G163" s="213"/>
      <c r="H163" s="213"/>
      <c r="I163" s="144"/>
    </row>
    <row r="164" spans="1:9" ht="12.75">
      <c r="A164" s="18"/>
      <c r="B164" s="4" t="s">
        <v>77</v>
      </c>
      <c r="D164" s="72"/>
      <c r="E164" s="72"/>
      <c r="F164" s="213"/>
      <c r="G164" s="213"/>
      <c r="H164" s="213"/>
      <c r="I164" s="144"/>
    </row>
    <row r="165" spans="1:9" ht="12.75">
      <c r="A165" s="17"/>
      <c r="D165" s="72"/>
      <c r="E165" s="72"/>
      <c r="F165" s="213"/>
      <c r="G165" s="213"/>
      <c r="H165" s="213"/>
      <c r="I165" s="144"/>
    </row>
    <row r="166" spans="1:9" ht="12.75">
      <c r="A166" s="17"/>
      <c r="B166" t="s">
        <v>65</v>
      </c>
      <c r="D166" s="72">
        <f>+SoCI!D97</f>
        <v>1010617</v>
      </c>
      <c r="E166" s="72"/>
      <c r="F166" s="213">
        <f>+SoCI!F97</f>
        <v>863416</v>
      </c>
      <c r="G166" s="213"/>
      <c r="H166" s="213">
        <f>+SoCI!H97</f>
        <v>1188353</v>
      </c>
      <c r="I166" s="144"/>
    </row>
    <row r="167" spans="1:9" ht="12.75">
      <c r="A167" s="17"/>
      <c r="D167" s="72"/>
      <c r="E167" s="72"/>
      <c r="F167" s="213"/>
      <c r="G167" s="213"/>
      <c r="H167" s="213"/>
      <c r="I167" s="144"/>
    </row>
    <row r="168" spans="1:9" ht="12.75">
      <c r="A168" s="17"/>
      <c r="B168" t="s">
        <v>313</v>
      </c>
      <c r="D168" s="72">
        <f>'Note 2(a)&amp;(b)'!F27</f>
        <v>727812</v>
      </c>
      <c r="E168" s="72"/>
      <c r="F168" s="213">
        <v>702205</v>
      </c>
      <c r="G168" s="213"/>
      <c r="H168" s="213">
        <f>'Note 2(a)&amp;(b)'!H27</f>
        <v>705892</v>
      </c>
      <c r="I168" s="144"/>
    </row>
    <row r="169" spans="1:9" ht="12.75">
      <c r="A169" s="17"/>
      <c r="B169" t="s">
        <v>381</v>
      </c>
      <c r="D169" s="213">
        <v>543</v>
      </c>
      <c r="E169" s="72"/>
      <c r="F169" s="292">
        <v>-44530</v>
      </c>
      <c r="G169" s="213"/>
      <c r="H169" s="292">
        <v>-19796</v>
      </c>
      <c r="I169" s="144"/>
    </row>
    <row r="170" spans="1:9" ht="12.75">
      <c r="A170" s="17"/>
      <c r="B170" t="s">
        <v>380</v>
      </c>
      <c r="D170" s="292">
        <f>-30973+3522</f>
        <v>-27451</v>
      </c>
      <c r="E170" s="72"/>
      <c r="F170" s="292">
        <v>0</v>
      </c>
      <c r="G170" s="213"/>
      <c r="H170" s="292">
        <v>-29220</v>
      </c>
      <c r="I170" s="144"/>
    </row>
    <row r="171" spans="1:9" ht="12.75">
      <c r="A171" s="17"/>
      <c r="B171" t="s">
        <v>106</v>
      </c>
      <c r="D171" s="213">
        <f>18583-207</f>
        <v>18376</v>
      </c>
      <c r="E171" s="72"/>
      <c r="F171" s="292">
        <v>0</v>
      </c>
      <c r="G171" s="213"/>
      <c r="H171" s="292">
        <v>-170398</v>
      </c>
      <c r="I171" s="144"/>
    </row>
    <row r="172" spans="1:9" ht="12.75">
      <c r="A172" s="17"/>
      <c r="B172" t="s">
        <v>382</v>
      </c>
      <c r="D172" s="142">
        <v>66354</v>
      </c>
      <c r="E172" s="11"/>
      <c r="F172" s="292">
        <v>0</v>
      </c>
      <c r="G172" s="142"/>
      <c r="H172" s="142">
        <v>57443</v>
      </c>
      <c r="I172" s="144"/>
    </row>
    <row r="173" spans="1:9" ht="12.75">
      <c r="A173" s="17"/>
      <c r="B173" t="s">
        <v>383</v>
      </c>
      <c r="D173" s="142"/>
      <c r="E173" s="66"/>
      <c r="F173" s="142"/>
      <c r="G173" s="142"/>
      <c r="H173" s="142"/>
      <c r="I173" s="144"/>
    </row>
    <row r="174" spans="1:9" ht="12.75">
      <c r="A174" s="17"/>
      <c r="B174" t="s">
        <v>230</v>
      </c>
      <c r="D174" s="292">
        <v>-515301</v>
      </c>
      <c r="E174" s="11"/>
      <c r="F174" s="292">
        <v>-787922</v>
      </c>
      <c r="G174" s="142"/>
      <c r="H174" s="292">
        <v>-330149</v>
      </c>
      <c r="I174" s="144"/>
    </row>
    <row r="175" spans="1:8" ht="13.5" thickBot="1">
      <c r="A175" s="17"/>
      <c r="B175" s="14" t="s">
        <v>384</v>
      </c>
      <c r="D175" s="69">
        <f>SUM(D166:D174)</f>
        <v>1280950</v>
      </c>
      <c r="E175" s="11"/>
      <c r="F175" s="69">
        <f>SUM(F166:F174)</f>
        <v>733169</v>
      </c>
      <c r="G175" s="11"/>
      <c r="H175" s="69">
        <f>SUM(H166:H174)</f>
        <v>1402125</v>
      </c>
    </row>
    <row r="176" spans="1:8" ht="13.5" thickTop="1">
      <c r="A176" s="17"/>
      <c r="B176" s="4"/>
      <c r="D176" s="12"/>
      <c r="E176" s="11"/>
      <c r="F176" s="12"/>
      <c r="G176" s="11"/>
      <c r="H176" s="12"/>
    </row>
    <row r="177" spans="1:8" ht="12.75">
      <c r="A177" s="17"/>
      <c r="D177" s="11"/>
      <c r="E177" s="11"/>
      <c r="F177" s="11"/>
      <c r="G177" s="11"/>
      <c r="H177" s="11"/>
    </row>
    <row r="178" spans="1:8" ht="12.75">
      <c r="A178" s="23" t="s">
        <v>248</v>
      </c>
      <c r="B178" s="81" t="s">
        <v>431</v>
      </c>
      <c r="D178" s="11"/>
      <c r="E178" s="11"/>
      <c r="F178" s="11"/>
      <c r="G178" s="11"/>
      <c r="H178" s="11"/>
    </row>
    <row r="179" spans="1:8" ht="12.75">
      <c r="A179" s="23"/>
      <c r="B179" s="24" t="s">
        <v>385</v>
      </c>
      <c r="D179" s="11"/>
      <c r="E179" s="11"/>
      <c r="F179" s="11"/>
      <c r="G179" s="11"/>
      <c r="H179" s="11"/>
    </row>
    <row r="180" spans="1:8" ht="12.75">
      <c r="A180" s="17"/>
      <c r="B180" t="s">
        <v>386</v>
      </c>
      <c r="D180" s="142">
        <v>100000</v>
      </c>
      <c r="E180" s="11"/>
      <c r="F180" s="11"/>
      <c r="G180" s="11"/>
      <c r="H180" s="153">
        <v>100000</v>
      </c>
    </row>
    <row r="181" spans="1:8" ht="12.75">
      <c r="A181" s="45" t="s">
        <v>445</v>
      </c>
      <c r="B181" t="s">
        <v>47</v>
      </c>
      <c r="D181" s="142">
        <v>10000</v>
      </c>
      <c r="E181" s="11"/>
      <c r="F181" s="11"/>
      <c r="G181" s="11"/>
      <c r="H181" s="153">
        <v>13000</v>
      </c>
    </row>
    <row r="182" spans="1:8" ht="12.75">
      <c r="A182" s="17"/>
      <c r="B182" t="s">
        <v>48</v>
      </c>
      <c r="D182" s="292">
        <v>0</v>
      </c>
      <c r="E182" s="11"/>
      <c r="F182" s="11"/>
      <c r="G182" s="11"/>
      <c r="H182" s="292">
        <v>0</v>
      </c>
    </row>
    <row r="183" spans="1:8" ht="13.5" thickBot="1">
      <c r="A183" s="17"/>
      <c r="B183" s="4" t="s">
        <v>387</v>
      </c>
      <c r="D183" s="69">
        <f>SUM(D180:D182)</f>
        <v>110000</v>
      </c>
      <c r="E183" s="11"/>
      <c r="F183" s="11"/>
      <c r="G183" s="11"/>
      <c r="H183" s="69">
        <f>SUM(H180:H182)</f>
        <v>113000</v>
      </c>
    </row>
    <row r="184" spans="1:8" ht="13.5" thickTop="1">
      <c r="A184" s="17"/>
      <c r="D184" s="11"/>
      <c r="E184" s="11"/>
      <c r="F184" s="11"/>
      <c r="G184" s="11"/>
      <c r="H184" s="11"/>
    </row>
    <row r="185" spans="1:8" ht="12.75">
      <c r="A185" s="23"/>
      <c r="B185" s="24" t="s">
        <v>388</v>
      </c>
      <c r="D185" s="11"/>
      <c r="E185" s="11"/>
      <c r="F185" s="11"/>
      <c r="G185" s="11"/>
      <c r="H185" s="11"/>
    </row>
    <row r="186" spans="1:8" ht="12.75">
      <c r="A186" s="17"/>
      <c r="B186" t="s">
        <v>107</v>
      </c>
      <c r="D186" s="11">
        <f>+'Note7-16'!F26</f>
        <v>143067</v>
      </c>
      <c r="E186" s="11"/>
      <c r="F186" s="11"/>
      <c r="G186" s="11"/>
      <c r="H186" s="11">
        <f>+'Note7-16'!H26</f>
        <v>134286</v>
      </c>
    </row>
    <row r="187" spans="1:8" ht="12.75">
      <c r="A187" s="17"/>
      <c r="B187" t="s">
        <v>108</v>
      </c>
      <c r="D187" s="11">
        <f>+F30</f>
        <v>327874</v>
      </c>
      <c r="E187" s="11"/>
      <c r="F187" s="11"/>
      <c r="G187" s="11"/>
      <c r="H187" s="11">
        <f>+H30</f>
        <v>470940</v>
      </c>
    </row>
    <row r="188" spans="1:8" ht="13.5" thickBot="1">
      <c r="A188" s="17"/>
      <c r="B188" s="4" t="s">
        <v>389</v>
      </c>
      <c r="D188" s="69">
        <f>SUM(D186:D187)</f>
        <v>470941</v>
      </c>
      <c r="E188" s="11"/>
      <c r="F188" s="11"/>
      <c r="G188" s="11"/>
      <c r="H188" s="69">
        <f>SUM(H186:H187)</f>
        <v>605226</v>
      </c>
    </row>
    <row r="189" spans="1:8" ht="13.5" thickTop="1">
      <c r="A189" s="17"/>
      <c r="D189" s="11"/>
      <c r="E189" s="11"/>
      <c r="F189" s="11"/>
      <c r="G189" s="11"/>
      <c r="H189" s="11"/>
    </row>
    <row r="190" spans="1:8" ht="12.75">
      <c r="A190" s="17"/>
      <c r="D190" s="11"/>
      <c r="E190" s="11"/>
      <c r="F190" s="239" t="s">
        <v>445</v>
      </c>
      <c r="G190" s="11"/>
      <c r="H190" s="11"/>
    </row>
    <row r="191" spans="1:8" ht="12.75">
      <c r="A191" s="17"/>
      <c r="D191" s="11"/>
      <c r="E191" s="11"/>
      <c r="F191" s="11"/>
      <c r="G191" s="11"/>
      <c r="H191" s="11"/>
    </row>
    <row r="192" spans="1:8" ht="12.75">
      <c r="A192" s="17"/>
      <c r="D192" s="11"/>
      <c r="E192" s="11"/>
      <c r="F192" s="11"/>
      <c r="G192" s="11"/>
      <c r="H192" s="11"/>
    </row>
    <row r="193" spans="1:8" ht="12.75">
      <c r="A193" s="9" t="str">
        <f>CoverIndex!$A$11</f>
        <v>TOWN OF EAST FREMANTLE</v>
      </c>
      <c r="B193" s="9"/>
      <c r="C193" s="9"/>
      <c r="D193" s="9"/>
      <c r="E193" s="9"/>
      <c r="F193" s="9"/>
      <c r="G193" s="9"/>
      <c r="H193" s="9"/>
    </row>
    <row r="194" spans="1:8" ht="12.75">
      <c r="A194" s="9" t="s">
        <v>236</v>
      </c>
      <c r="B194" s="9"/>
      <c r="C194" s="9"/>
      <c r="D194" s="9"/>
      <c r="E194" s="9"/>
      <c r="F194" s="9"/>
      <c r="G194" s="9"/>
      <c r="H194" s="9"/>
    </row>
    <row r="195" spans="1:8" ht="12.75">
      <c r="A195" s="9" t="str">
        <f>A5</f>
        <v>FOR THE YEAR ENDED 30TH JUNE 2011</v>
      </c>
      <c r="B195" s="9"/>
      <c r="C195" s="9"/>
      <c r="D195" s="9"/>
      <c r="E195" s="9"/>
      <c r="F195" s="9"/>
      <c r="G195" s="9"/>
      <c r="H195" s="9"/>
    </row>
    <row r="196" spans="1:8" ht="12.75">
      <c r="A196" s="17"/>
      <c r="D196" s="11"/>
      <c r="E196" s="11"/>
      <c r="F196" s="11"/>
      <c r="G196" s="11"/>
      <c r="H196" s="11"/>
    </row>
    <row r="197" spans="1:8" ht="12.75">
      <c r="A197" s="255" t="s">
        <v>24</v>
      </c>
      <c r="B197" s="160" t="s">
        <v>399</v>
      </c>
      <c r="D197" s="11"/>
      <c r="E197" s="11"/>
      <c r="F197" s="11"/>
      <c r="G197" s="11"/>
      <c r="H197" s="11"/>
    </row>
    <row r="198" spans="1:8" ht="12.75">
      <c r="A198" s="17"/>
      <c r="D198" s="11"/>
      <c r="E198" s="11"/>
      <c r="F198" s="11"/>
      <c r="G198" s="11"/>
      <c r="H198" s="11"/>
    </row>
    <row r="199" spans="2:10" ht="12.75">
      <c r="B199" s="236" t="s">
        <v>919</v>
      </c>
      <c r="C199" s="236"/>
      <c r="D199" s="237"/>
      <c r="E199" s="235"/>
      <c r="F199" s="235"/>
      <c r="G199" s="235"/>
      <c r="H199" s="235"/>
      <c r="I199" s="234"/>
      <c r="J199" s="234"/>
    </row>
    <row r="200" spans="2:10" s="220" customFormat="1" ht="12.75">
      <c r="B200" s="236"/>
      <c r="C200" s="236"/>
      <c r="D200" s="237"/>
      <c r="E200" s="235"/>
      <c r="F200" s="235"/>
      <c r="G200" s="235"/>
      <c r="H200" s="235"/>
      <c r="I200" s="234"/>
      <c r="J200" s="234"/>
    </row>
    <row r="201" spans="2:10" s="220" customFormat="1" ht="12.75">
      <c r="B201" s="234" t="s">
        <v>920</v>
      </c>
      <c r="C201" s="234"/>
      <c r="D201" s="235"/>
      <c r="E201" s="235"/>
      <c r="F201" s="235"/>
      <c r="G201" s="235"/>
      <c r="H201" s="235"/>
      <c r="I201" s="234"/>
      <c r="J201" s="234"/>
    </row>
    <row r="202" spans="2:10" s="220" customFormat="1" ht="12.75">
      <c r="B202" s="242" t="s">
        <v>961</v>
      </c>
      <c r="C202" s="234"/>
      <c r="D202" s="235"/>
      <c r="E202" s="235"/>
      <c r="F202" s="235"/>
      <c r="G202" s="235"/>
      <c r="H202" s="235"/>
      <c r="I202" s="234"/>
      <c r="J202" s="234"/>
    </row>
    <row r="203" spans="2:10" s="220" customFormat="1" ht="12.75">
      <c r="B203" s="234" t="s">
        <v>921</v>
      </c>
      <c r="C203" s="234"/>
      <c r="D203" s="235"/>
      <c r="E203" s="235"/>
      <c r="F203" s="235"/>
      <c r="G203" s="235"/>
      <c r="H203" s="235"/>
      <c r="I203" s="234"/>
      <c r="J203" s="234"/>
    </row>
    <row r="204" spans="2:10" s="220" customFormat="1" ht="12.75">
      <c r="B204" s="234" t="s">
        <v>922</v>
      </c>
      <c r="C204" s="234"/>
      <c r="D204" s="235"/>
      <c r="E204" s="235"/>
      <c r="F204" s="235"/>
      <c r="G204" s="235"/>
      <c r="H204" s="235"/>
      <c r="I204" s="234"/>
      <c r="J204" s="234"/>
    </row>
    <row r="205" spans="2:10" s="220" customFormat="1" ht="12.75">
      <c r="B205" s="234" t="s">
        <v>923</v>
      </c>
      <c r="C205" s="234"/>
      <c r="D205" s="235"/>
      <c r="E205" s="235"/>
      <c r="F205" s="235"/>
      <c r="G205" s="235"/>
      <c r="H205" s="235"/>
      <c r="I205" s="234"/>
      <c r="J205" s="234"/>
    </row>
    <row r="206" spans="2:10" s="220" customFormat="1" ht="12.75">
      <c r="B206" s="234" t="s">
        <v>924</v>
      </c>
      <c r="C206" s="234"/>
      <c r="D206" s="235"/>
      <c r="E206" s="235"/>
      <c r="F206" s="235"/>
      <c r="G206" s="235"/>
      <c r="H206" s="235"/>
      <c r="I206" s="234"/>
      <c r="J206" s="234"/>
    </row>
    <row r="207" spans="2:10" s="220" customFormat="1" ht="12.75">
      <c r="B207" s="234" t="s">
        <v>925</v>
      </c>
      <c r="C207" s="234"/>
      <c r="D207" s="235"/>
      <c r="E207" s="235"/>
      <c r="F207" s="235"/>
      <c r="G207" s="235"/>
      <c r="H207" s="235"/>
      <c r="I207" s="234"/>
      <c r="J207" s="234"/>
    </row>
    <row r="208" spans="2:10" s="220" customFormat="1" ht="12.75">
      <c r="B208" s="234" t="s">
        <v>926</v>
      </c>
      <c r="C208" s="234"/>
      <c r="D208" s="235"/>
      <c r="E208" s="235"/>
      <c r="F208" s="235"/>
      <c r="G208" s="235"/>
      <c r="H208" s="235"/>
      <c r="I208" s="234"/>
      <c r="J208" s="234"/>
    </row>
    <row r="209" spans="2:10" s="220" customFormat="1" ht="12.75">
      <c r="B209" s="234" t="s">
        <v>927</v>
      </c>
      <c r="C209" s="234"/>
      <c r="D209" s="235"/>
      <c r="E209" s="235"/>
      <c r="F209" s="235"/>
      <c r="G209" s="235"/>
      <c r="H209" s="235"/>
      <c r="I209" s="234"/>
      <c r="J209" s="234"/>
    </row>
    <row r="210" spans="2:10" s="220" customFormat="1" ht="12.75">
      <c r="B210" s="234" t="s">
        <v>928</v>
      </c>
      <c r="C210" s="234"/>
      <c r="D210" s="235"/>
      <c r="E210" s="235"/>
      <c r="F210" s="235"/>
      <c r="G210" s="235"/>
      <c r="H210" s="235"/>
      <c r="I210" s="234"/>
      <c r="J210" s="234"/>
    </row>
    <row r="211" spans="2:10" s="220" customFormat="1" ht="12.75">
      <c r="B211" s="76" t="s">
        <v>995</v>
      </c>
      <c r="C211" s="234"/>
      <c r="D211" s="235"/>
      <c r="E211" s="235"/>
      <c r="F211" s="235"/>
      <c r="G211" s="235"/>
      <c r="H211" s="235"/>
      <c r="I211" s="234"/>
      <c r="J211" s="234"/>
    </row>
    <row r="212" spans="2:10" s="220" customFormat="1" ht="12.75">
      <c r="B212" s="242" t="s">
        <v>962</v>
      </c>
      <c r="C212" s="234"/>
      <c r="D212" s="235"/>
      <c r="E212" s="235"/>
      <c r="F212" s="235"/>
      <c r="G212" s="235"/>
      <c r="H212" s="235"/>
      <c r="I212" s="234"/>
      <c r="J212" s="234"/>
    </row>
    <row r="213" spans="2:10" s="220" customFormat="1" ht="12.75">
      <c r="B213" s="76" t="s">
        <v>996</v>
      </c>
      <c r="C213" s="234"/>
      <c r="D213" s="235"/>
      <c r="E213" s="235"/>
      <c r="F213" s="235"/>
      <c r="G213" s="235"/>
      <c r="H213" s="235"/>
      <c r="I213" s="234"/>
      <c r="J213" s="234"/>
    </row>
    <row r="214" spans="2:10" s="220" customFormat="1" ht="12.75">
      <c r="B214" s="234" t="s">
        <v>929</v>
      </c>
      <c r="C214" s="234"/>
      <c r="D214" s="235"/>
      <c r="E214" s="235"/>
      <c r="F214" s="235"/>
      <c r="G214" s="235"/>
      <c r="H214" s="235"/>
      <c r="I214" s="234"/>
      <c r="J214" s="234"/>
    </row>
    <row r="215" spans="2:10" s="220" customFormat="1" ht="12.75">
      <c r="B215" s="234" t="s">
        <v>930</v>
      </c>
      <c r="C215" s="234"/>
      <c r="D215" s="235"/>
      <c r="E215" s="235"/>
      <c r="F215" s="235"/>
      <c r="G215" s="235"/>
      <c r="H215" s="235"/>
      <c r="I215" s="234"/>
      <c r="J215" s="234"/>
    </row>
    <row r="216" spans="2:10" s="220" customFormat="1" ht="12.75">
      <c r="B216" s="234" t="s">
        <v>931</v>
      </c>
      <c r="C216" s="234"/>
      <c r="D216" s="235"/>
      <c r="E216" s="235"/>
      <c r="F216" s="235"/>
      <c r="G216" s="235"/>
      <c r="H216" s="235"/>
      <c r="I216" s="234"/>
      <c r="J216" s="234"/>
    </row>
    <row r="217" spans="2:10" ht="12.75">
      <c r="B217" s="234"/>
      <c r="C217" s="234"/>
      <c r="D217" s="235"/>
      <c r="E217" s="235"/>
      <c r="F217" s="235"/>
      <c r="G217" s="235"/>
      <c r="H217" s="235"/>
      <c r="I217" s="234"/>
      <c r="J217" s="234"/>
    </row>
    <row r="218" spans="2:10" ht="12.75">
      <c r="B218" s="234" t="s">
        <v>932</v>
      </c>
      <c r="C218" s="234"/>
      <c r="D218" s="235"/>
      <c r="E218" s="235"/>
      <c r="F218" s="235"/>
      <c r="G218" s="235"/>
      <c r="H218" s="235"/>
      <c r="I218" s="234"/>
      <c r="J218" s="234"/>
    </row>
    <row r="219" spans="2:10" ht="12.75">
      <c r="B219" s="234" t="s">
        <v>933</v>
      </c>
      <c r="C219" s="234"/>
      <c r="D219" s="235"/>
      <c r="E219" s="235"/>
      <c r="F219" s="235"/>
      <c r="G219" s="235"/>
      <c r="H219" s="235"/>
      <c r="I219" s="234"/>
      <c r="J219" s="234"/>
    </row>
    <row r="220" spans="2:10" ht="12.75">
      <c r="B220" s="242" t="s">
        <v>963</v>
      </c>
      <c r="C220" s="234"/>
      <c r="D220" s="235"/>
      <c r="E220" s="235"/>
      <c r="F220" s="235"/>
      <c r="G220" s="235"/>
      <c r="H220" s="235"/>
      <c r="I220" s="234"/>
      <c r="J220" s="234"/>
    </row>
    <row r="221" spans="1:10" ht="12.75">
      <c r="A221" s="17"/>
      <c r="B221" s="159" t="s">
        <v>997</v>
      </c>
      <c r="C221" s="234"/>
      <c r="D221" s="235"/>
      <c r="E221" s="235"/>
      <c r="F221" s="235"/>
      <c r="G221" s="235"/>
      <c r="H221" s="235"/>
      <c r="I221" s="234"/>
      <c r="J221" s="234"/>
    </row>
    <row r="222" spans="1:10" s="232" customFormat="1" ht="12.75">
      <c r="A222" s="233"/>
      <c r="B222" s="234"/>
      <c r="C222" s="234"/>
      <c r="D222" s="235"/>
      <c r="E222" s="235"/>
      <c r="F222" s="235"/>
      <c r="G222" s="235"/>
      <c r="H222" s="235"/>
      <c r="I222" s="234"/>
      <c r="J222" s="234"/>
    </row>
    <row r="223" spans="1:8" ht="12.75">
      <c r="A223" s="17"/>
      <c r="D223" s="11"/>
      <c r="E223" s="11"/>
      <c r="F223" s="110" t="s">
        <v>560</v>
      </c>
      <c r="G223" s="7"/>
      <c r="H223" s="110" t="s">
        <v>122</v>
      </c>
    </row>
    <row r="224" spans="1:8" ht="12.75">
      <c r="A224" s="255" t="s">
        <v>390</v>
      </c>
      <c r="B224" s="160" t="s">
        <v>391</v>
      </c>
      <c r="C224" s="144"/>
      <c r="D224" s="142"/>
      <c r="E224" s="142"/>
      <c r="F224" s="188" t="s">
        <v>174</v>
      </c>
      <c r="G224" s="7"/>
      <c r="H224" s="7" t="s">
        <v>174</v>
      </c>
    </row>
    <row r="225" spans="1:8" ht="12.75">
      <c r="A225" s="271" t="s">
        <v>241</v>
      </c>
      <c r="B225" s="272" t="s">
        <v>109</v>
      </c>
      <c r="C225" s="144"/>
      <c r="D225" s="144"/>
      <c r="E225" s="142"/>
      <c r="F225" s="142"/>
      <c r="G225" s="11"/>
      <c r="H225" s="11"/>
    </row>
    <row r="226" spans="1:8" ht="12.75">
      <c r="A226" s="273"/>
      <c r="B226" s="159" t="s">
        <v>783</v>
      </c>
      <c r="C226" s="144"/>
      <c r="D226" s="142"/>
      <c r="E226" s="142"/>
      <c r="F226" s="142"/>
      <c r="G226" s="11"/>
      <c r="H226" s="11"/>
    </row>
    <row r="227" spans="1:8" ht="12.75">
      <c r="A227" s="273"/>
      <c r="B227" s="144"/>
      <c r="C227" s="144"/>
      <c r="D227" s="142"/>
      <c r="E227" s="142"/>
      <c r="F227" s="142"/>
      <c r="G227" s="11"/>
      <c r="H227" s="239" t="s">
        <v>445</v>
      </c>
    </row>
    <row r="228" spans="1:8" ht="12.75">
      <c r="A228" s="271" t="s">
        <v>242</v>
      </c>
      <c r="B228" s="272" t="s">
        <v>395</v>
      </c>
      <c r="C228" s="144"/>
      <c r="D228" s="144"/>
      <c r="E228" s="142"/>
      <c r="F228" s="142"/>
      <c r="G228" s="11"/>
      <c r="H228" s="11"/>
    </row>
    <row r="229" spans="1:8" ht="12.75">
      <c r="A229" s="273"/>
      <c r="B229" s="144"/>
      <c r="C229" s="144"/>
      <c r="D229" s="142"/>
      <c r="E229" s="142"/>
      <c r="F229" s="142"/>
      <c r="G229" s="11"/>
      <c r="H229" s="11"/>
    </row>
    <row r="230" spans="1:8" ht="12.75">
      <c r="A230" s="144"/>
      <c r="B230" s="227" t="s">
        <v>392</v>
      </c>
      <c r="C230" s="144"/>
      <c r="D230" s="142"/>
      <c r="E230" s="142"/>
      <c r="F230" s="142"/>
      <c r="G230" s="11"/>
      <c r="H230" s="11"/>
    </row>
    <row r="231" spans="1:8" ht="12.75">
      <c r="A231" s="144"/>
      <c r="B231" s="274" t="s">
        <v>393</v>
      </c>
      <c r="C231" s="144"/>
      <c r="D231" s="144"/>
      <c r="E231" s="142"/>
      <c r="F231" s="142"/>
      <c r="G231" s="11"/>
      <c r="H231" s="142"/>
    </row>
    <row r="232" spans="1:8" s="141" customFormat="1" ht="12.75">
      <c r="A232" s="144"/>
      <c r="B232" s="229" t="s">
        <v>784</v>
      </c>
      <c r="C232" s="144"/>
      <c r="D232" s="144"/>
      <c r="E232" s="142"/>
      <c r="F232" s="288">
        <v>0</v>
      </c>
      <c r="G232" s="11"/>
      <c r="H232" s="142">
        <v>694</v>
      </c>
    </row>
    <row r="233" spans="1:8" s="141" customFormat="1" ht="12.75">
      <c r="A233" s="144"/>
      <c r="B233" s="229" t="s">
        <v>785</v>
      </c>
      <c r="C233" s="144"/>
      <c r="D233" s="144"/>
      <c r="E233" s="142"/>
      <c r="F233" s="142">
        <v>7182</v>
      </c>
      <c r="G233" s="11"/>
      <c r="H233" s="142">
        <v>7182</v>
      </c>
    </row>
    <row r="234" spans="1:8" s="141" customFormat="1" ht="12.75">
      <c r="A234" s="144"/>
      <c r="B234" s="229" t="s">
        <v>786</v>
      </c>
      <c r="C234" s="144"/>
      <c r="D234" s="144"/>
      <c r="E234" s="142"/>
      <c r="F234" s="142">
        <v>6435</v>
      </c>
      <c r="G234" s="11"/>
      <c r="H234" s="142">
        <v>6435</v>
      </c>
    </row>
    <row r="235" spans="1:8" s="265" customFormat="1" ht="12.75">
      <c r="A235" s="144"/>
      <c r="B235" s="229" t="s">
        <v>965</v>
      </c>
      <c r="C235" s="144"/>
      <c r="D235" s="144"/>
      <c r="E235" s="142"/>
      <c r="F235" s="142">
        <f>459.7*12</f>
        <v>5516.4</v>
      </c>
      <c r="G235" s="239"/>
      <c r="H235" s="288">
        <v>0</v>
      </c>
    </row>
    <row r="236" spans="1:8" ht="12.75">
      <c r="A236" s="144"/>
      <c r="B236" s="274" t="s">
        <v>22</v>
      </c>
      <c r="C236" s="144"/>
      <c r="D236" s="144"/>
      <c r="E236" s="142"/>
      <c r="F236" s="142"/>
      <c r="G236" s="11"/>
      <c r="H236" s="142"/>
    </row>
    <row r="237" spans="1:8" s="141" customFormat="1" ht="12.75">
      <c r="A237" s="144"/>
      <c r="B237" s="229" t="s">
        <v>785</v>
      </c>
      <c r="C237" s="144"/>
      <c r="D237" s="144"/>
      <c r="E237" s="142"/>
      <c r="F237" s="142">
        <v>7182</v>
      </c>
      <c r="G237" s="11"/>
      <c r="H237" s="142">
        <v>14364</v>
      </c>
    </row>
    <row r="238" spans="1:8" s="141" customFormat="1" ht="12.75">
      <c r="A238" s="144"/>
      <c r="B238" s="229" t="s">
        <v>786</v>
      </c>
      <c r="C238" s="144"/>
      <c r="D238" s="144"/>
      <c r="E238" s="142"/>
      <c r="F238" s="142">
        <f>11261-6435</f>
        <v>4826</v>
      </c>
      <c r="G238" s="11"/>
      <c r="H238" s="142">
        <v>11261</v>
      </c>
    </row>
    <row r="239" spans="1:8" s="265" customFormat="1" ht="12.75">
      <c r="A239" s="144"/>
      <c r="B239" s="229" t="s">
        <v>965</v>
      </c>
      <c r="C239" s="144"/>
      <c r="D239" s="144"/>
      <c r="E239" s="142"/>
      <c r="F239" s="142">
        <v>4597</v>
      </c>
      <c r="G239" s="239"/>
      <c r="H239" s="288">
        <v>0</v>
      </c>
    </row>
    <row r="240" spans="1:8" ht="12.75">
      <c r="A240" s="144"/>
      <c r="B240" s="274" t="s">
        <v>394</v>
      </c>
      <c r="C240" s="144"/>
      <c r="D240" s="144"/>
      <c r="E240" s="142"/>
      <c r="F240" s="142"/>
      <c r="G240" s="11"/>
      <c r="H240" s="142"/>
    </row>
    <row r="241" spans="1:8" ht="13.5" thickBot="1">
      <c r="A241" s="17"/>
      <c r="D241" s="11"/>
      <c r="E241" s="11"/>
      <c r="F241" s="69">
        <f>SUM(F231:F240)</f>
        <v>35738.4</v>
      </c>
      <c r="G241" s="11"/>
      <c r="H241" s="69">
        <f>SUM(H231:H240)</f>
        <v>39936</v>
      </c>
    </row>
    <row r="242" spans="1:8" ht="13.5" thickTop="1">
      <c r="A242" s="17"/>
      <c r="D242" s="11"/>
      <c r="E242" s="11"/>
      <c r="F242" s="12"/>
      <c r="G242" s="11"/>
      <c r="H242" s="12"/>
    </row>
    <row r="243" spans="1:8" ht="12.75">
      <c r="A243" s="18" t="s">
        <v>248</v>
      </c>
      <c r="B243" s="24" t="s">
        <v>396</v>
      </c>
      <c r="E243" s="11"/>
      <c r="F243" s="11"/>
      <c r="G243" s="11"/>
      <c r="H243" s="11"/>
    </row>
    <row r="244" spans="2:8" ht="12.75">
      <c r="B244" s="21" t="s">
        <v>397</v>
      </c>
      <c r="D244" s="11"/>
      <c r="E244" s="11"/>
      <c r="F244" s="11"/>
      <c r="G244" s="11"/>
      <c r="H244" s="11"/>
    </row>
    <row r="245" spans="2:8" ht="12.75">
      <c r="B245" s="152" t="s">
        <v>787</v>
      </c>
      <c r="E245" s="11"/>
      <c r="F245" s="142">
        <v>38000</v>
      </c>
      <c r="G245" s="142"/>
      <c r="H245" s="142">
        <v>38000</v>
      </c>
    </row>
    <row r="246" spans="2:8" ht="12.75">
      <c r="B246" s="152" t="s">
        <v>788</v>
      </c>
      <c r="E246" s="11"/>
      <c r="F246" s="288">
        <v>0</v>
      </c>
      <c r="G246" s="142"/>
      <c r="H246" s="142">
        <v>463693</v>
      </c>
    </row>
    <row r="247" spans="1:8" ht="12.75">
      <c r="A247" s="17"/>
      <c r="D247" s="11"/>
      <c r="E247" s="11"/>
      <c r="F247" s="11"/>
      <c r="G247" s="11"/>
      <c r="H247" s="11"/>
    </row>
    <row r="248" spans="1:8" ht="12.75">
      <c r="A248" s="17"/>
      <c r="D248" s="11"/>
      <c r="E248" s="11"/>
      <c r="F248" s="11"/>
      <c r="G248" s="11"/>
      <c r="H248" s="11"/>
    </row>
    <row r="249" spans="1:8" ht="12.75">
      <c r="A249" s="9" t="str">
        <f>CoverIndex!$A$11</f>
        <v>TOWN OF EAST FREMANTLE</v>
      </c>
      <c r="B249" s="9"/>
      <c r="C249" s="9"/>
      <c r="D249" s="9"/>
      <c r="E249" s="9"/>
      <c r="F249" s="9"/>
      <c r="G249" s="9"/>
      <c r="H249" s="9"/>
    </row>
    <row r="250" spans="1:8" ht="12.75">
      <c r="A250" s="9" t="s">
        <v>236</v>
      </c>
      <c r="B250" s="9"/>
      <c r="C250" s="9"/>
      <c r="D250" s="9"/>
      <c r="E250" s="9"/>
      <c r="F250" s="9"/>
      <c r="G250" s="9"/>
      <c r="H250" s="9"/>
    </row>
    <row r="251" spans="1:8" ht="12.75">
      <c r="A251" s="9" t="str">
        <f>A5</f>
        <v>FOR THE YEAR ENDED 30TH JUNE 2011</v>
      </c>
      <c r="B251" s="9"/>
      <c r="C251" s="9"/>
      <c r="D251" s="9"/>
      <c r="E251" s="9"/>
      <c r="F251" s="9"/>
      <c r="G251" s="9"/>
      <c r="H251" s="9"/>
    </row>
    <row r="252" spans="1:8" ht="12.75">
      <c r="A252" s="9"/>
      <c r="B252" s="9"/>
      <c r="C252" s="9"/>
      <c r="D252" s="9"/>
      <c r="E252" s="9"/>
      <c r="F252" s="9"/>
      <c r="G252" s="9"/>
      <c r="H252" s="9"/>
    </row>
    <row r="253" spans="1:8" ht="12.75">
      <c r="A253" s="17"/>
      <c r="D253" s="11"/>
      <c r="E253" s="11"/>
      <c r="F253" s="11"/>
      <c r="G253" s="11"/>
      <c r="H253" s="11"/>
    </row>
    <row r="254" spans="1:9" ht="12.75">
      <c r="A254" s="247" t="s">
        <v>398</v>
      </c>
      <c r="B254" s="245" t="s">
        <v>934</v>
      </c>
      <c r="C254" s="242"/>
      <c r="D254" s="243"/>
      <c r="E254" s="243"/>
      <c r="F254" s="243"/>
      <c r="G254" s="243"/>
      <c r="H254" s="243"/>
      <c r="I254" s="242"/>
    </row>
    <row r="255" spans="1:9" ht="12.75">
      <c r="A255" s="240"/>
      <c r="B255" s="245"/>
      <c r="C255" s="242"/>
      <c r="D255" s="243"/>
      <c r="E255" s="243"/>
      <c r="F255" s="243"/>
      <c r="G255" s="243"/>
      <c r="H255" s="243"/>
      <c r="I255" s="242"/>
    </row>
    <row r="256" spans="1:9" s="232" customFormat="1" ht="12.75">
      <c r="A256" s="246" t="s">
        <v>514</v>
      </c>
      <c r="B256" s="245" t="s">
        <v>935</v>
      </c>
      <c r="C256" s="242"/>
      <c r="D256" s="243"/>
      <c r="E256" s="243"/>
      <c r="F256" s="243"/>
      <c r="G256" s="243"/>
      <c r="H256" s="243"/>
      <c r="I256" s="242"/>
    </row>
    <row r="257" spans="1:9" s="232" customFormat="1" ht="12.75">
      <c r="A257" s="246"/>
      <c r="B257" s="245" t="s">
        <v>936</v>
      </c>
      <c r="C257" s="242"/>
      <c r="D257" s="243"/>
      <c r="E257" s="243"/>
      <c r="F257" s="243"/>
      <c r="G257" s="243"/>
      <c r="H257" s="243"/>
      <c r="I257" s="242"/>
    </row>
    <row r="258" spans="1:9" s="232" customFormat="1" ht="12.75">
      <c r="A258" s="240"/>
      <c r="B258" s="242" t="s">
        <v>937</v>
      </c>
      <c r="C258" s="242"/>
      <c r="D258" s="243"/>
      <c r="E258" s="243"/>
      <c r="F258" s="243"/>
      <c r="G258" s="243"/>
      <c r="H258" s="243"/>
      <c r="I258" s="242"/>
    </row>
    <row r="259" spans="1:9" s="232" customFormat="1" ht="12.75">
      <c r="A259" s="240"/>
      <c r="B259" s="76" t="s">
        <v>984</v>
      </c>
      <c r="C259" s="242"/>
      <c r="D259" s="243"/>
      <c r="E259" s="243"/>
      <c r="F259" s="243"/>
      <c r="G259" s="243"/>
      <c r="H259" s="243"/>
      <c r="I259" s="242"/>
    </row>
    <row r="260" spans="1:9" s="232" customFormat="1" ht="12.75">
      <c r="A260" s="240"/>
      <c r="B260" s="242" t="s">
        <v>964</v>
      </c>
      <c r="C260" s="242"/>
      <c r="D260" s="243"/>
      <c r="E260" s="243"/>
      <c r="F260" s="243"/>
      <c r="G260" s="243"/>
      <c r="H260" s="243"/>
      <c r="I260" s="242"/>
    </row>
    <row r="261" spans="1:9" s="232" customFormat="1" ht="12.75">
      <c r="A261" s="240"/>
      <c r="B261" s="242" t="s">
        <v>938</v>
      </c>
      <c r="C261" s="242"/>
      <c r="D261" s="243"/>
      <c r="E261" s="243"/>
      <c r="F261" s="243"/>
      <c r="G261" s="243"/>
      <c r="H261" s="243"/>
      <c r="I261" s="242"/>
    </row>
    <row r="262" spans="1:9" s="232" customFormat="1" ht="12.75">
      <c r="A262" s="240"/>
      <c r="B262" s="76" t="s">
        <v>983</v>
      </c>
      <c r="C262" s="242"/>
      <c r="D262" s="243"/>
      <c r="E262" s="243"/>
      <c r="F262" s="243"/>
      <c r="G262" s="243"/>
      <c r="H262" s="243"/>
      <c r="I262" s="242"/>
    </row>
    <row r="263" spans="1:9" s="232" customFormat="1" ht="12.75">
      <c r="A263" s="240"/>
      <c r="B263" s="242"/>
      <c r="C263" s="242"/>
      <c r="D263" s="243"/>
      <c r="E263" s="243"/>
      <c r="F263" s="251" t="s">
        <v>560</v>
      </c>
      <c r="G263" s="252"/>
      <c r="H263" s="251" t="s">
        <v>122</v>
      </c>
      <c r="I263" s="242"/>
    </row>
    <row r="264" spans="1:9" s="232" customFormat="1" ht="12.75">
      <c r="A264" s="240"/>
      <c r="B264" s="242" t="s">
        <v>939</v>
      </c>
      <c r="C264" s="242"/>
      <c r="D264" s="243"/>
      <c r="E264" s="250" t="s">
        <v>174</v>
      </c>
      <c r="F264" s="250">
        <v>60408</v>
      </c>
      <c r="G264" s="252"/>
      <c r="H264" s="250">
        <v>41848</v>
      </c>
      <c r="I264" s="242"/>
    </row>
    <row r="265" spans="1:9" s="232" customFormat="1" ht="12.75">
      <c r="A265" s="240"/>
      <c r="B265" s="242" t="s">
        <v>940</v>
      </c>
      <c r="C265" s="242"/>
      <c r="D265" s="243"/>
      <c r="E265" s="243"/>
      <c r="F265" s="248">
        <v>0.0218</v>
      </c>
      <c r="G265" s="252"/>
      <c r="H265" s="248">
        <v>0.0174</v>
      </c>
      <c r="I265" s="242"/>
    </row>
    <row r="266" spans="1:9" s="232" customFormat="1" ht="12.75">
      <c r="A266" s="240"/>
      <c r="B266" s="242"/>
      <c r="C266" s="242"/>
      <c r="D266" s="243"/>
      <c r="E266" s="243"/>
      <c r="F266" s="243"/>
      <c r="G266" s="243"/>
      <c r="H266" s="243"/>
      <c r="I266" s="242"/>
    </row>
    <row r="267" spans="1:9" s="232" customFormat="1" ht="12.75">
      <c r="A267" s="240"/>
      <c r="B267" s="242" t="s">
        <v>941</v>
      </c>
      <c r="C267" s="242"/>
      <c r="D267" s="243"/>
      <c r="E267" s="243"/>
      <c r="F267" s="243"/>
      <c r="G267" s="243"/>
      <c r="H267" s="243"/>
      <c r="I267" s="242"/>
    </row>
    <row r="268" spans="1:9" s="232" customFormat="1" ht="12.75">
      <c r="A268" s="240"/>
      <c r="B268" s="242" t="s">
        <v>942</v>
      </c>
      <c r="C268" s="242"/>
      <c r="D268" s="243"/>
      <c r="E268" s="243"/>
      <c r="F268" s="243"/>
      <c r="G268" s="243"/>
      <c r="H268" s="243"/>
      <c r="I268" s="242"/>
    </row>
    <row r="269" spans="1:9" s="232" customFormat="1" ht="12.75">
      <c r="A269" s="240"/>
      <c r="B269" s="242"/>
      <c r="C269" s="242"/>
      <c r="D269" s="243"/>
      <c r="E269" s="243"/>
      <c r="F269" s="243" t="s">
        <v>445</v>
      </c>
      <c r="G269" s="243"/>
      <c r="H269" s="243"/>
      <c r="I269" s="242"/>
    </row>
    <row r="270" spans="1:9" s="232" customFormat="1" ht="12.75">
      <c r="A270" s="240"/>
      <c r="B270" s="245" t="s">
        <v>943</v>
      </c>
      <c r="C270" s="242"/>
      <c r="D270" s="243"/>
      <c r="E270" s="243"/>
      <c r="F270" s="243" t="s">
        <v>445</v>
      </c>
      <c r="G270" s="243"/>
      <c r="H270" s="243"/>
      <c r="I270" s="242"/>
    </row>
    <row r="271" spans="1:9" s="232" customFormat="1" ht="12.75">
      <c r="A271" s="240"/>
      <c r="B271" s="242"/>
      <c r="C271" s="242"/>
      <c r="D271" s="243"/>
      <c r="E271" s="243"/>
      <c r="F271" s="243"/>
      <c r="G271" s="243"/>
      <c r="H271" s="243"/>
      <c r="I271" s="242"/>
    </row>
    <row r="272" spans="1:9" s="232" customFormat="1" ht="12.75">
      <c r="A272" s="240"/>
      <c r="B272" s="242" t="s">
        <v>944</v>
      </c>
      <c r="C272" s="242"/>
      <c r="D272" s="243"/>
      <c r="E272" s="243"/>
      <c r="F272" s="243"/>
      <c r="G272" s="243"/>
      <c r="H272" s="243"/>
      <c r="I272" s="242"/>
    </row>
    <row r="273" spans="1:9" s="232" customFormat="1" ht="12.75">
      <c r="A273" s="240"/>
      <c r="B273" s="242" t="s">
        <v>945</v>
      </c>
      <c r="C273" s="242"/>
      <c r="D273" s="243"/>
      <c r="E273" s="243"/>
      <c r="F273" s="243"/>
      <c r="G273" s="243"/>
      <c r="H273" s="243"/>
      <c r="I273" s="242"/>
    </row>
    <row r="274" spans="1:9" s="232" customFormat="1" ht="12.75">
      <c r="A274" s="240"/>
      <c r="B274" s="242" t="s">
        <v>946</v>
      </c>
      <c r="C274" s="242"/>
      <c r="D274" s="243"/>
      <c r="E274" s="243"/>
      <c r="F274" s="243"/>
      <c r="G274" s="243"/>
      <c r="H274" s="243"/>
      <c r="I274" s="242"/>
    </row>
    <row r="275" spans="1:9" s="232" customFormat="1" ht="12.75">
      <c r="A275" s="240"/>
      <c r="B275" s="242" t="s">
        <v>947</v>
      </c>
      <c r="C275" s="242"/>
      <c r="D275" s="243"/>
      <c r="E275" s="243"/>
      <c r="F275" s="243"/>
      <c r="G275" s="243"/>
      <c r="H275" s="243"/>
      <c r="I275" s="242"/>
    </row>
    <row r="276" spans="1:9" s="232" customFormat="1" ht="12.75">
      <c r="A276" s="240"/>
      <c r="B276" s="242" t="s">
        <v>948</v>
      </c>
      <c r="C276" s="242"/>
      <c r="D276" s="243"/>
      <c r="E276" s="243"/>
      <c r="F276" s="243"/>
      <c r="G276" s="243"/>
      <c r="H276" s="243"/>
      <c r="I276" s="242"/>
    </row>
    <row r="277" spans="1:9" s="232" customFormat="1" ht="12.75">
      <c r="A277" s="240"/>
      <c r="B277" s="242" t="s">
        <v>949</v>
      </c>
      <c r="C277" s="242"/>
      <c r="D277" s="243"/>
      <c r="E277" s="243"/>
      <c r="F277" s="243"/>
      <c r="G277" s="243"/>
      <c r="H277" s="243"/>
      <c r="I277" s="242"/>
    </row>
    <row r="278" spans="1:9" s="232" customFormat="1" ht="12.75">
      <c r="A278" s="240"/>
      <c r="B278" s="242" t="s">
        <v>950</v>
      </c>
      <c r="C278" s="242"/>
      <c r="D278" s="243"/>
      <c r="E278" s="243"/>
      <c r="F278" s="243"/>
      <c r="G278" s="243"/>
      <c r="H278" s="243"/>
      <c r="I278" s="242"/>
    </row>
    <row r="279" spans="1:9" s="232" customFormat="1" ht="12.75">
      <c r="A279" s="240"/>
      <c r="B279" s="242" t="s">
        <v>951</v>
      </c>
      <c r="C279" s="242"/>
      <c r="D279" s="243"/>
      <c r="E279" s="243"/>
      <c r="F279" s="243"/>
      <c r="G279" s="243"/>
      <c r="H279" s="243"/>
      <c r="I279" s="242"/>
    </row>
    <row r="280" spans="1:9" s="232" customFormat="1" ht="12.75">
      <c r="A280" s="240"/>
      <c r="B280" s="242" t="s">
        <v>952</v>
      </c>
      <c r="C280" s="242"/>
      <c r="D280" s="243"/>
      <c r="E280" s="243"/>
      <c r="F280" s="243"/>
      <c r="G280" s="243"/>
      <c r="H280" s="243"/>
      <c r="I280" s="242"/>
    </row>
    <row r="281" spans="1:9" s="232" customFormat="1" ht="12.75">
      <c r="A281" s="240"/>
      <c r="B281" s="76" t="s">
        <v>985</v>
      </c>
      <c r="C281" s="242"/>
      <c r="D281" s="243"/>
      <c r="E281" s="243"/>
      <c r="F281" s="243"/>
      <c r="G281" s="243"/>
      <c r="H281" s="243"/>
      <c r="I281" s="242"/>
    </row>
    <row r="282" spans="1:9" s="232" customFormat="1" ht="12.75">
      <c r="A282" s="240"/>
      <c r="B282" s="242"/>
      <c r="C282" s="242"/>
      <c r="D282" s="243"/>
      <c r="E282" s="243"/>
      <c r="F282" s="251" t="s">
        <v>560</v>
      </c>
      <c r="G282" s="252"/>
      <c r="H282" s="251" t="s">
        <v>122</v>
      </c>
      <c r="I282" s="242"/>
    </row>
    <row r="283" spans="1:9" s="232" customFormat="1" ht="12.75">
      <c r="A283" s="240"/>
      <c r="B283" s="242" t="s">
        <v>953</v>
      </c>
      <c r="C283" s="242"/>
      <c r="D283" s="243"/>
      <c r="E283" s="250" t="s">
        <v>174</v>
      </c>
      <c r="F283" s="249">
        <v>1464565</v>
      </c>
      <c r="G283" s="243"/>
      <c r="H283" s="253">
        <v>1313553</v>
      </c>
      <c r="I283" s="242"/>
    </row>
    <row r="284" spans="1:9" s="232" customFormat="1" ht="12.75">
      <c r="A284" s="240"/>
      <c r="B284" s="242" t="s">
        <v>940</v>
      </c>
      <c r="C284" s="242"/>
      <c r="D284" s="243"/>
      <c r="E284" s="243"/>
      <c r="F284" s="248">
        <v>0.0242</v>
      </c>
      <c r="G284" s="243"/>
      <c r="H284" s="248">
        <v>0.0242</v>
      </c>
      <c r="I284" s="242"/>
    </row>
    <row r="285" spans="1:9" s="232" customFormat="1" ht="12.75">
      <c r="A285" s="240"/>
      <c r="B285" s="242"/>
      <c r="C285" s="242"/>
      <c r="D285" s="243"/>
      <c r="E285" s="243"/>
      <c r="F285" s="243"/>
      <c r="G285" s="243"/>
      <c r="H285" s="243"/>
      <c r="I285" s="242"/>
    </row>
    <row r="286" spans="1:9" s="232" customFormat="1" ht="12.75">
      <c r="A286" s="240"/>
      <c r="B286" s="242" t="s">
        <v>954</v>
      </c>
      <c r="C286" s="242"/>
      <c r="D286" s="243"/>
      <c r="E286" s="243"/>
      <c r="F286" s="243"/>
      <c r="G286" s="243"/>
      <c r="H286" s="243"/>
      <c r="I286" s="242"/>
    </row>
    <row r="287" spans="1:9" s="232" customFormat="1" ht="12.75">
      <c r="A287" s="240"/>
      <c r="B287" s="242" t="s">
        <v>955</v>
      </c>
      <c r="C287" s="242"/>
      <c r="D287" s="243"/>
      <c r="E287" s="243"/>
      <c r="F287" s="243"/>
      <c r="G287" s="243"/>
      <c r="H287" s="243"/>
      <c r="I287" s="242"/>
    </row>
    <row r="288" spans="1:9" s="232" customFormat="1" ht="12.75">
      <c r="A288" s="240"/>
      <c r="B288" s="242" t="s">
        <v>956</v>
      </c>
      <c r="C288" s="242"/>
      <c r="D288" s="243"/>
      <c r="E288" s="243"/>
      <c r="F288" s="243"/>
      <c r="G288" s="243"/>
      <c r="H288" s="243"/>
      <c r="I288" s="242"/>
    </row>
    <row r="289" spans="1:9" s="232" customFormat="1" ht="12.75">
      <c r="A289" s="240"/>
      <c r="B289" s="76" t="s">
        <v>998</v>
      </c>
      <c r="C289" s="242"/>
      <c r="D289" s="243"/>
      <c r="E289" s="243"/>
      <c r="F289" s="243"/>
      <c r="G289" s="243"/>
      <c r="H289" s="243"/>
      <c r="I289" s="242"/>
    </row>
    <row r="290" spans="1:9" s="232" customFormat="1" ht="12.75">
      <c r="A290" s="240"/>
      <c r="B290" s="242" t="s">
        <v>957</v>
      </c>
      <c r="C290" s="242"/>
      <c r="D290" s="243"/>
      <c r="E290" s="243"/>
      <c r="F290" s="243"/>
      <c r="G290" s="243"/>
      <c r="H290" s="243"/>
      <c r="I290" s="242"/>
    </row>
    <row r="291" spans="1:8" s="232" customFormat="1" ht="12.75">
      <c r="A291" s="240"/>
      <c r="B291" s="238"/>
      <c r="C291" s="238"/>
      <c r="D291" s="239"/>
      <c r="E291" s="239"/>
      <c r="F291" s="239"/>
      <c r="G291" s="239"/>
      <c r="H291" s="239"/>
    </row>
    <row r="292" spans="1:8" s="232" customFormat="1" ht="12.75">
      <c r="A292" s="246" t="s">
        <v>517</v>
      </c>
      <c r="B292" s="244" t="s">
        <v>958</v>
      </c>
      <c r="C292" s="238"/>
      <c r="D292" s="239"/>
      <c r="E292" s="239"/>
      <c r="F292" s="239"/>
      <c r="G292" s="239"/>
      <c r="H292" s="239"/>
    </row>
    <row r="293" spans="1:8" s="232" customFormat="1" ht="12.75">
      <c r="A293" s="240"/>
      <c r="B293" s="238"/>
      <c r="C293" s="238"/>
      <c r="D293" s="239"/>
      <c r="E293" s="239"/>
      <c r="F293" s="239"/>
      <c r="G293" s="239"/>
      <c r="H293" s="239"/>
    </row>
    <row r="294" spans="1:8" s="232" customFormat="1" ht="12.75">
      <c r="A294" s="240"/>
      <c r="B294" s="238" t="s">
        <v>959</v>
      </c>
      <c r="C294" s="238"/>
      <c r="D294" s="239"/>
      <c r="E294" s="239"/>
      <c r="F294" s="239"/>
      <c r="G294" s="239"/>
      <c r="H294" s="239"/>
    </row>
    <row r="295" spans="1:8" s="232" customFormat="1" ht="12.75">
      <c r="A295" s="240"/>
      <c r="B295" s="238" t="s">
        <v>960</v>
      </c>
      <c r="C295" s="238"/>
      <c r="D295" s="239"/>
      <c r="E295" s="239"/>
      <c r="F295" s="239"/>
      <c r="G295" s="239"/>
      <c r="H295" s="239"/>
    </row>
    <row r="296" spans="1:8" ht="12.75">
      <c r="A296" s="240"/>
      <c r="B296" s="76" t="s">
        <v>986</v>
      </c>
      <c r="C296" s="242"/>
      <c r="D296" s="243"/>
      <c r="E296" s="243"/>
      <c r="F296" s="243"/>
      <c r="G296" s="243"/>
      <c r="H296" s="243"/>
    </row>
    <row r="297" spans="1:8" ht="12.75">
      <c r="A297" s="240"/>
      <c r="B297" s="242"/>
      <c r="C297" s="242"/>
      <c r="D297" s="243"/>
      <c r="E297" s="243"/>
      <c r="F297" s="251" t="s">
        <v>560</v>
      </c>
      <c r="G297" s="254"/>
      <c r="H297" s="251" t="s">
        <v>122</v>
      </c>
    </row>
    <row r="298" spans="1:8" ht="12.75">
      <c r="A298" s="240"/>
      <c r="B298" s="242" t="s">
        <v>953</v>
      </c>
      <c r="C298" s="242"/>
      <c r="D298" s="243"/>
      <c r="E298" s="250" t="s">
        <v>174</v>
      </c>
      <c r="F298" s="178">
        <v>30639</v>
      </c>
      <c r="G298" s="243"/>
      <c r="H298" s="250">
        <v>29953</v>
      </c>
    </row>
    <row r="299" spans="1:8" ht="12.75">
      <c r="A299" s="240"/>
      <c r="B299" s="238" t="s">
        <v>940</v>
      </c>
      <c r="C299" s="242"/>
      <c r="D299" s="243"/>
      <c r="E299" s="243"/>
      <c r="F299" s="264">
        <v>0.0709</v>
      </c>
      <c r="G299" s="243"/>
      <c r="H299" s="248">
        <v>0.0713</v>
      </c>
    </row>
    <row r="300" spans="1:8" ht="12.75">
      <c r="A300" s="17"/>
      <c r="D300" s="11"/>
      <c r="E300" s="11"/>
      <c r="F300" s="11"/>
      <c r="G300" s="11"/>
      <c r="H300" s="11"/>
    </row>
    <row r="301" spans="1:8" ht="12.75">
      <c r="A301" s="17"/>
      <c r="F301" s="12"/>
      <c r="G301" s="11"/>
      <c r="H301" s="12"/>
    </row>
    <row r="302" spans="1:8" ht="12.75">
      <c r="A302" s="17"/>
      <c r="D302" s="11"/>
      <c r="E302" s="11"/>
      <c r="F302" s="11"/>
      <c r="G302" s="11"/>
      <c r="H302" s="11"/>
    </row>
    <row r="303" spans="1:8" s="270" customFormat="1" ht="12.75">
      <c r="A303" s="240"/>
      <c r="D303" s="239"/>
      <c r="E303" s="239"/>
      <c r="F303" s="239"/>
      <c r="G303" s="239"/>
      <c r="H303" s="239"/>
    </row>
    <row r="304" spans="1:8" s="270" customFormat="1" ht="12.75">
      <c r="A304" s="240"/>
      <c r="D304" s="239"/>
      <c r="E304" s="239"/>
      <c r="F304" s="239"/>
      <c r="G304" s="239"/>
      <c r="H304" s="239"/>
    </row>
    <row r="305" spans="1:8" s="270" customFormat="1" ht="12.75">
      <c r="A305" s="9" t="str">
        <f>CoverIndex!$A$11</f>
        <v>TOWN OF EAST FREMANTLE</v>
      </c>
      <c r="B305" s="9"/>
      <c r="C305" s="9"/>
      <c r="D305" s="9"/>
      <c r="E305" s="9"/>
      <c r="F305" s="9"/>
      <c r="G305" s="239"/>
      <c r="H305" s="239"/>
    </row>
    <row r="306" spans="1:8" s="270" customFormat="1" ht="12.75">
      <c r="A306" s="9" t="s">
        <v>236</v>
      </c>
      <c r="B306" s="9"/>
      <c r="C306" s="9"/>
      <c r="D306" s="9"/>
      <c r="E306" s="9"/>
      <c r="F306" s="9"/>
      <c r="G306" s="239"/>
      <c r="H306" s="239"/>
    </row>
    <row r="307" spans="1:8" s="270" customFormat="1" ht="12.75">
      <c r="A307" s="9" t="s">
        <v>559</v>
      </c>
      <c r="B307" s="9"/>
      <c r="C307" s="9"/>
      <c r="D307" s="9"/>
      <c r="E307" s="9"/>
      <c r="F307" s="9"/>
      <c r="G307" s="239"/>
      <c r="H307" s="239"/>
    </row>
    <row r="308" spans="1:8" s="270" customFormat="1" ht="12.75">
      <c r="A308" s="240"/>
      <c r="D308" s="239"/>
      <c r="E308" s="239"/>
      <c r="F308" s="239"/>
      <c r="G308" s="239"/>
      <c r="H308" s="239"/>
    </row>
    <row r="309" spans="1:8" s="270" customFormat="1" ht="12.75">
      <c r="A309" s="240"/>
      <c r="D309" s="239"/>
      <c r="E309" s="239"/>
      <c r="F309" s="239"/>
      <c r="G309" s="239"/>
      <c r="H309" s="239"/>
    </row>
    <row r="310" spans="1:8" s="270" customFormat="1" ht="12.75">
      <c r="A310" s="240"/>
      <c r="D310" s="239"/>
      <c r="E310" s="239"/>
      <c r="F310" s="239"/>
      <c r="G310" s="239"/>
      <c r="H310" s="239"/>
    </row>
    <row r="311" spans="1:8" ht="12.75">
      <c r="A311" s="107" t="s">
        <v>400</v>
      </c>
      <c r="B311" s="24" t="s">
        <v>403</v>
      </c>
      <c r="E311" s="11"/>
      <c r="F311" s="11"/>
      <c r="G311" s="11"/>
      <c r="H311" s="11"/>
    </row>
    <row r="312" spans="4:8" ht="12.75">
      <c r="D312" s="11"/>
      <c r="E312" s="11"/>
      <c r="F312" s="11"/>
      <c r="G312" s="11"/>
      <c r="H312" s="11"/>
    </row>
    <row r="313" spans="2:8" ht="12.75">
      <c r="B313" t="s">
        <v>176</v>
      </c>
      <c r="E313" s="11"/>
      <c r="F313" s="142">
        <f>893621+4282054+162254+95033</f>
        <v>5432962</v>
      </c>
      <c r="G313" s="142"/>
      <c r="H313" s="142">
        <v>4837116</v>
      </c>
    </row>
    <row r="314" spans="2:8" ht="12.75">
      <c r="B314" t="s">
        <v>177</v>
      </c>
      <c r="E314" s="11"/>
      <c r="F314" s="288">
        <v>0</v>
      </c>
      <c r="G314" s="142"/>
      <c r="H314" s="288">
        <v>0</v>
      </c>
    </row>
    <row r="315" spans="2:8" ht="12.75">
      <c r="B315" t="s">
        <v>178</v>
      </c>
      <c r="E315" s="11"/>
      <c r="F315" s="288">
        <v>0</v>
      </c>
      <c r="G315" s="142"/>
      <c r="H315" s="142">
        <v>3145</v>
      </c>
    </row>
    <row r="316" spans="2:8" ht="12.75">
      <c r="B316" t="s">
        <v>179</v>
      </c>
      <c r="E316" s="11"/>
      <c r="F316" s="142">
        <v>28016</v>
      </c>
      <c r="G316" s="142"/>
      <c r="H316" s="142">
        <v>3387</v>
      </c>
    </row>
    <row r="317" spans="2:8" ht="12.75">
      <c r="B317" t="s">
        <v>180</v>
      </c>
      <c r="E317" s="11"/>
      <c r="F317" s="142">
        <v>717948</v>
      </c>
      <c r="G317" s="142"/>
      <c r="H317" s="142">
        <v>476817</v>
      </c>
    </row>
    <row r="318" spans="2:8" ht="12.75">
      <c r="B318" t="s">
        <v>181</v>
      </c>
      <c r="E318" s="11"/>
      <c r="F318" s="142">
        <v>274182</v>
      </c>
      <c r="G318" s="142"/>
      <c r="H318" s="142">
        <v>184627</v>
      </c>
    </row>
    <row r="319" spans="2:8" ht="12.75">
      <c r="B319" t="s">
        <v>182</v>
      </c>
      <c r="E319" s="11"/>
      <c r="F319" s="142">
        <v>1334181</v>
      </c>
      <c r="G319" s="142"/>
      <c r="H319" s="142">
        <v>1387621</v>
      </c>
    </row>
    <row r="320" spans="2:8" ht="12.75">
      <c r="B320" t="s">
        <v>183</v>
      </c>
      <c r="E320" s="11"/>
      <c r="F320" s="142">
        <v>5159209</v>
      </c>
      <c r="G320" s="142"/>
      <c r="H320" s="142">
        <v>5712815</v>
      </c>
    </row>
    <row r="321" spans="2:8" ht="12.75">
      <c r="B321" t="s">
        <v>184</v>
      </c>
      <c r="E321" s="11"/>
      <c r="F321" s="142">
        <v>9983462</v>
      </c>
      <c r="G321" s="142"/>
      <c r="H321" s="142">
        <v>8762143</v>
      </c>
    </row>
    <row r="322" spans="2:8" ht="12.75">
      <c r="B322" t="s">
        <v>185</v>
      </c>
      <c r="E322" s="11"/>
      <c r="F322" s="288">
        <v>0</v>
      </c>
      <c r="G322" s="142"/>
      <c r="H322" s="288">
        <v>0</v>
      </c>
    </row>
    <row r="323" spans="2:8" ht="12.75">
      <c r="B323" t="s">
        <v>186</v>
      </c>
      <c r="E323" s="11"/>
      <c r="F323" s="142">
        <v>757260</v>
      </c>
      <c r="G323" s="142"/>
      <c r="H323" s="142">
        <v>733323</v>
      </c>
    </row>
    <row r="324" spans="2:8" ht="12.75">
      <c r="B324" t="s">
        <v>404</v>
      </c>
      <c r="E324" s="11"/>
      <c r="F324" s="288">
        <v>0</v>
      </c>
      <c r="G324" s="142"/>
      <c r="H324" s="142">
        <v>624957</v>
      </c>
    </row>
    <row r="325" spans="5:8" ht="13.5" thickBot="1">
      <c r="E325" s="11"/>
      <c r="F325" s="69">
        <f>SUM(F313:F324)</f>
        <v>23687220</v>
      </c>
      <c r="G325" s="11"/>
      <c r="H325" s="69">
        <f>SUM(H313:H324)</f>
        <v>22725951</v>
      </c>
    </row>
    <row r="326" spans="4:8" ht="13.5" thickTop="1">
      <c r="D326" s="11"/>
      <c r="E326" s="11"/>
      <c r="F326" s="11"/>
      <c r="G326" s="11"/>
      <c r="H326" s="11"/>
    </row>
    <row r="327" spans="1:8" ht="12.75">
      <c r="A327" s="17"/>
      <c r="D327" s="11"/>
      <c r="E327" s="11"/>
      <c r="F327" s="11"/>
      <c r="G327" s="11"/>
      <c r="H327" s="11"/>
    </row>
    <row r="328" spans="4:8" ht="12.75">
      <c r="D328" s="11"/>
      <c r="E328" s="11"/>
      <c r="F328" s="11"/>
      <c r="G328" s="11"/>
      <c r="H328" s="11"/>
    </row>
    <row r="329" spans="1:8" ht="12.75">
      <c r="A329" s="9" t="str">
        <f>CoverIndex!$A$11</f>
        <v>TOWN OF EAST FREMANTLE</v>
      </c>
      <c r="B329" s="9"/>
      <c r="C329" s="9"/>
      <c r="D329" s="9"/>
      <c r="E329" s="9"/>
      <c r="F329" s="9"/>
      <c r="G329" s="9"/>
      <c r="H329" s="9"/>
    </row>
    <row r="330" spans="1:8" ht="12.75">
      <c r="A330" s="9" t="s">
        <v>236</v>
      </c>
      <c r="B330" s="9"/>
      <c r="C330" s="9"/>
      <c r="D330" s="9"/>
      <c r="E330" s="9"/>
      <c r="F330" s="9"/>
      <c r="G330" s="9"/>
      <c r="H330" s="9"/>
    </row>
    <row r="331" spans="1:8" ht="12.75">
      <c r="A331" s="9" t="str">
        <f>A5</f>
        <v>FOR THE YEAR ENDED 30TH JUNE 2011</v>
      </c>
      <c r="B331" s="9"/>
      <c r="C331" s="9"/>
      <c r="D331" s="9"/>
      <c r="E331" s="9"/>
      <c r="F331" s="9"/>
      <c r="G331" s="9"/>
      <c r="H331" s="9"/>
    </row>
    <row r="332" spans="4:8" ht="12.75">
      <c r="D332" s="11"/>
      <c r="E332" s="11"/>
      <c r="F332" s="11"/>
      <c r="G332" s="11"/>
      <c r="H332" s="11"/>
    </row>
    <row r="333" spans="4:8" ht="12.75">
      <c r="D333" s="11"/>
      <c r="E333" s="11"/>
      <c r="F333" s="11"/>
      <c r="G333" s="11"/>
      <c r="H333" s="11"/>
    </row>
    <row r="334" spans="4:8" ht="12.75">
      <c r="D334" s="110" t="s">
        <v>560</v>
      </c>
      <c r="E334" s="7"/>
      <c r="F334" s="110" t="s">
        <v>122</v>
      </c>
      <c r="G334" s="7"/>
      <c r="H334" s="110">
        <v>2009</v>
      </c>
    </row>
    <row r="335" spans="1:8" ht="12.75">
      <c r="A335" s="107" t="s">
        <v>402</v>
      </c>
      <c r="B335" s="4" t="s">
        <v>406</v>
      </c>
      <c r="D335" s="11"/>
      <c r="E335" s="11"/>
      <c r="F335" s="7"/>
      <c r="G335" s="7"/>
      <c r="H335" s="7"/>
    </row>
    <row r="336" spans="4:8" ht="12.75">
      <c r="D336" s="11"/>
      <c r="E336" s="11"/>
      <c r="F336" s="11"/>
      <c r="G336" s="11"/>
      <c r="H336" s="11"/>
    </row>
    <row r="337" spans="2:8" ht="12.75">
      <c r="B337" t="s">
        <v>407</v>
      </c>
      <c r="D337" s="267">
        <v>0.68</v>
      </c>
      <c r="E337" s="11"/>
      <c r="F337" s="266">
        <v>1.44</v>
      </c>
      <c r="G337" s="266"/>
      <c r="H337" s="266">
        <v>1.35</v>
      </c>
    </row>
    <row r="338" spans="2:8" ht="12.75">
      <c r="B338" t="s">
        <v>276</v>
      </c>
      <c r="D338" s="267">
        <v>1.52</v>
      </c>
      <c r="E338" s="11"/>
      <c r="F338" s="266">
        <v>5.8</v>
      </c>
      <c r="G338" s="266"/>
      <c r="H338" s="266">
        <v>4.68</v>
      </c>
    </row>
    <row r="339" spans="2:8" ht="12.75">
      <c r="B339" t="s">
        <v>408</v>
      </c>
      <c r="D339" s="268">
        <v>0.089</v>
      </c>
      <c r="E339" s="2"/>
      <c r="F339" s="264">
        <v>0.1024</v>
      </c>
      <c r="G339" s="264"/>
      <c r="H339" s="264">
        <v>0.1179</v>
      </c>
    </row>
    <row r="340" spans="2:8" ht="12.75">
      <c r="B340" t="s">
        <v>409</v>
      </c>
      <c r="D340" s="269">
        <v>0.0067</v>
      </c>
      <c r="E340" s="2"/>
      <c r="F340" s="264">
        <v>0.024</v>
      </c>
      <c r="G340" s="264"/>
      <c r="H340" s="264">
        <v>0.028</v>
      </c>
    </row>
    <row r="341" spans="2:8" ht="12.75">
      <c r="B341" t="s">
        <v>66</v>
      </c>
      <c r="D341" s="269">
        <v>0.062</v>
      </c>
      <c r="E341" s="2"/>
      <c r="F341" s="264">
        <v>0.084</v>
      </c>
      <c r="G341" s="264"/>
      <c r="H341" s="264">
        <v>0.1066</v>
      </c>
    </row>
    <row r="342" spans="2:8" ht="12.75">
      <c r="B342" t="s">
        <v>67</v>
      </c>
      <c r="D342" s="269"/>
      <c r="E342" s="104"/>
      <c r="F342" s="264"/>
      <c r="G342" s="264"/>
      <c r="H342" s="264"/>
    </row>
    <row r="343" spans="2:8" ht="12.75">
      <c r="B343" t="s">
        <v>70</v>
      </c>
      <c r="D343" s="269">
        <v>0.039</v>
      </c>
      <c r="E343" s="2"/>
      <c r="F343" s="264">
        <v>0.048</v>
      </c>
      <c r="G343" s="264"/>
      <c r="H343" s="264">
        <v>0.0614</v>
      </c>
    </row>
    <row r="344" spans="2:8" ht="12.75">
      <c r="B344" t="s">
        <v>433</v>
      </c>
      <c r="D344" s="269">
        <v>0.637</v>
      </c>
      <c r="E344" s="2"/>
      <c r="F344" s="264">
        <v>0.647</v>
      </c>
      <c r="G344" s="264"/>
      <c r="H344" s="264">
        <v>0.6558</v>
      </c>
    </row>
    <row r="345" spans="2:8" ht="12.75">
      <c r="B345" s="14" t="s">
        <v>1005</v>
      </c>
      <c r="D345" s="269">
        <v>0.0059</v>
      </c>
      <c r="E345" s="2"/>
      <c r="F345" s="264">
        <v>0.007</v>
      </c>
      <c r="G345" s="264"/>
      <c r="H345" s="264">
        <v>0.006</v>
      </c>
    </row>
    <row r="346" spans="2:8" ht="12.75">
      <c r="B346" s="1"/>
      <c r="C346" s="1"/>
      <c r="D346" s="11"/>
      <c r="E346" s="11"/>
      <c r="F346" s="11"/>
      <c r="G346" s="11"/>
      <c r="H346" s="11"/>
    </row>
    <row r="347" spans="2:8" ht="12.75">
      <c r="B347" t="s">
        <v>101</v>
      </c>
      <c r="C347" s="1"/>
      <c r="D347" s="11"/>
      <c r="E347" s="11"/>
      <c r="F347" s="11"/>
      <c r="G347" s="11"/>
      <c r="H347" s="11"/>
    </row>
    <row r="348" spans="3:8" ht="12.75">
      <c r="C348" s="1"/>
      <c r="D348" s="11"/>
      <c r="E348" s="11"/>
      <c r="F348" s="11"/>
      <c r="G348" s="11"/>
      <c r="H348" s="11"/>
    </row>
    <row r="349" spans="2:8" ht="12.75">
      <c r="B349" t="s">
        <v>407</v>
      </c>
      <c r="D349" s="119" t="s">
        <v>575</v>
      </c>
      <c r="E349" s="31"/>
      <c r="F349" s="31"/>
      <c r="G349" s="31"/>
      <c r="H349" s="31"/>
    </row>
    <row r="350" spans="3:8" ht="12.75">
      <c r="C350" s="1"/>
      <c r="D350" s="8" t="s">
        <v>277</v>
      </c>
      <c r="E350" s="30"/>
      <c r="F350" s="30"/>
      <c r="G350" s="30"/>
      <c r="H350" s="30"/>
    </row>
    <row r="351" spans="3:8" ht="12.75">
      <c r="C351" s="1"/>
      <c r="D351" s="8" t="s">
        <v>435</v>
      </c>
      <c r="E351" s="30"/>
      <c r="F351" s="30"/>
      <c r="G351" s="30"/>
      <c r="H351" s="30"/>
    </row>
    <row r="352" spans="3:8" ht="12.75">
      <c r="C352" s="1"/>
      <c r="E352" s="11"/>
      <c r="F352" s="11"/>
      <c r="G352" s="11"/>
      <c r="H352" s="11"/>
    </row>
    <row r="353" spans="2:8" ht="12.75">
      <c r="B353" t="s">
        <v>276</v>
      </c>
      <c r="C353" s="1"/>
      <c r="D353" s="8" t="s">
        <v>278</v>
      </c>
      <c r="E353" s="31"/>
      <c r="F353" s="31"/>
      <c r="G353" s="31"/>
      <c r="H353" s="30"/>
    </row>
    <row r="354" spans="3:8" ht="12.75">
      <c r="C354" s="1"/>
      <c r="D354" s="8" t="s">
        <v>279</v>
      </c>
      <c r="E354" s="30"/>
      <c r="F354" s="30"/>
      <c r="G354" s="30"/>
      <c r="H354" s="30"/>
    </row>
    <row r="355" spans="3:8" ht="12.75">
      <c r="C355" s="1"/>
      <c r="E355" s="11"/>
      <c r="F355" s="11"/>
      <c r="G355" s="11"/>
      <c r="H355" s="11"/>
    </row>
    <row r="356" spans="2:8" ht="12.75">
      <c r="B356" t="s">
        <v>408</v>
      </c>
      <c r="C356" s="1"/>
      <c r="D356" s="32" t="s">
        <v>280</v>
      </c>
      <c r="E356" s="30"/>
      <c r="F356" s="33"/>
      <c r="G356" s="30"/>
      <c r="H356" s="30"/>
    </row>
    <row r="357" spans="3:8" ht="12.75">
      <c r="C357" s="1"/>
      <c r="D357" s="32" t="s">
        <v>281</v>
      </c>
      <c r="E357" s="30"/>
      <c r="F357" s="8"/>
      <c r="G357" s="30"/>
      <c r="H357" s="30"/>
    </row>
    <row r="358" spans="5:8" ht="12.75">
      <c r="E358" s="11"/>
      <c r="F358" s="11"/>
      <c r="G358" s="11"/>
      <c r="H358" s="11"/>
    </row>
    <row r="359" spans="2:8" ht="12.75">
      <c r="B359" t="s">
        <v>409</v>
      </c>
      <c r="D359" s="33" t="s">
        <v>282</v>
      </c>
      <c r="E359" s="31"/>
      <c r="F359" s="31"/>
      <c r="G359" s="31"/>
      <c r="H359" s="31"/>
    </row>
    <row r="360" spans="4:8" ht="12.75">
      <c r="D360" s="8" t="s">
        <v>283</v>
      </c>
      <c r="E360" s="30"/>
      <c r="F360" s="30"/>
      <c r="G360" s="30"/>
      <c r="H360" s="30"/>
    </row>
    <row r="361" spans="5:8" ht="12.75">
      <c r="E361" s="11"/>
      <c r="F361" s="11"/>
      <c r="G361" s="11"/>
      <c r="H361" s="11"/>
    </row>
    <row r="362" spans="2:8" ht="12.75">
      <c r="B362" t="s">
        <v>66</v>
      </c>
      <c r="D362" s="8" t="s">
        <v>284</v>
      </c>
      <c r="E362" s="30"/>
      <c r="F362" s="31"/>
      <c r="G362" s="30"/>
      <c r="H362" s="30"/>
    </row>
    <row r="363" spans="4:8" ht="12.75">
      <c r="D363" s="8" t="s">
        <v>285</v>
      </c>
      <c r="E363" s="30"/>
      <c r="F363" s="30"/>
      <c r="G363" s="30"/>
      <c r="H363" s="30"/>
    </row>
    <row r="364" spans="4:8" ht="12.75">
      <c r="D364" s="8"/>
      <c r="E364" s="30"/>
      <c r="F364" s="30"/>
      <c r="G364" s="30"/>
      <c r="H364" s="30"/>
    </row>
    <row r="365" spans="2:8" ht="12.75">
      <c r="B365" t="s">
        <v>67</v>
      </c>
      <c r="D365" s="33" t="s">
        <v>284</v>
      </c>
      <c r="E365" s="31"/>
      <c r="F365" s="31"/>
      <c r="G365" s="31"/>
      <c r="H365" s="31"/>
    </row>
    <row r="366" spans="2:8" ht="12.75">
      <c r="B366" t="s">
        <v>70</v>
      </c>
      <c r="D366" s="8" t="s">
        <v>286</v>
      </c>
      <c r="E366" s="30"/>
      <c r="F366" s="30"/>
      <c r="G366" s="30"/>
      <c r="H366" s="30"/>
    </row>
    <row r="367" spans="5:8" ht="12.75">
      <c r="E367" s="11"/>
      <c r="F367" s="11"/>
      <c r="G367" s="11"/>
      <c r="H367" s="11"/>
    </row>
    <row r="368" spans="2:8" ht="12.75">
      <c r="B368" t="s">
        <v>433</v>
      </c>
      <c r="D368" s="30" t="s">
        <v>287</v>
      </c>
      <c r="E368" s="31"/>
      <c r="F368" s="33"/>
      <c r="G368" s="31"/>
      <c r="H368" s="30"/>
    </row>
    <row r="369" spans="4:8" ht="12.75">
      <c r="D369" s="8" t="s">
        <v>288</v>
      </c>
      <c r="E369" s="30"/>
      <c r="F369" s="30"/>
      <c r="G369" s="30"/>
      <c r="H369" s="30"/>
    </row>
    <row r="370" spans="5:8" ht="12.75">
      <c r="E370" s="11"/>
      <c r="F370" s="11"/>
      <c r="G370" s="11"/>
      <c r="H370" s="11"/>
    </row>
    <row r="371" spans="2:8" ht="12.75">
      <c r="B371" t="s">
        <v>434</v>
      </c>
      <c r="D371" s="8" t="s">
        <v>289</v>
      </c>
      <c r="E371" s="31"/>
      <c r="F371" s="31"/>
      <c r="G371" s="31"/>
      <c r="H371" s="30"/>
    </row>
    <row r="372" spans="4:8" ht="12.75">
      <c r="D372" s="8" t="s">
        <v>290</v>
      </c>
      <c r="E372" s="30"/>
      <c r="F372" s="30"/>
      <c r="G372" s="30"/>
      <c r="H372" s="30"/>
    </row>
    <row r="373" spans="4:8" ht="12.75">
      <c r="D373" s="11"/>
      <c r="E373" s="11"/>
      <c r="F373" s="11"/>
      <c r="G373" s="11"/>
      <c r="H373" s="11"/>
    </row>
  </sheetData>
  <sheetProtection/>
  <printOptions/>
  <pageMargins left="0.17" right="0.23" top="1" bottom="1" header="0.53" footer="0.5"/>
  <pageSetup horizontalDpi="600" verticalDpi="600" orientation="portrait" paperSize="9" r:id="rId1"/>
  <headerFooter alignWithMargins="0">
    <oddFooter>&amp;CPage &amp;P</oddFooter>
  </headerFooter>
  <rowBreaks count="5" manualBreakCount="5">
    <brk id="45" max="255" man="1"/>
    <brk id="141" max="255" man="1"/>
    <brk id="190" max="255" man="1"/>
    <brk id="246" max="255" man="1"/>
    <brk id="326" max="255" man="1"/>
  </rowBreaks>
</worksheet>
</file>

<file path=xl/worksheets/sheet16.xml><?xml version="1.0" encoding="utf-8"?>
<worksheet xmlns="http://schemas.openxmlformats.org/spreadsheetml/2006/main" xmlns:r="http://schemas.openxmlformats.org/officeDocument/2006/relationships">
  <dimension ref="A3:J323"/>
  <sheetViews>
    <sheetView zoomScalePageLayoutView="0" workbookViewId="0" topLeftCell="A1">
      <selection activeCell="D15" sqref="D15"/>
    </sheetView>
  </sheetViews>
  <sheetFormatPr defaultColWidth="9.140625" defaultRowHeight="12.75"/>
  <cols>
    <col min="1" max="1" width="4.7109375" style="0" customWidth="1"/>
    <col min="2" max="2" width="22.7109375" style="0" customWidth="1"/>
    <col min="3" max="3" width="2.7109375" style="0" customWidth="1"/>
    <col min="4" max="7" width="9.7109375" style="0" customWidth="1"/>
    <col min="8" max="8" width="10.00390625" style="0" customWidth="1"/>
    <col min="9" max="10" width="9.7109375" style="0" customWidth="1"/>
  </cols>
  <sheetData>
    <row r="3" spans="1:10" ht="12.75">
      <c r="A3" s="9" t="str">
        <f>CoverIndex!$A$11</f>
        <v>TOWN OF EAST FREMANTLE</v>
      </c>
      <c r="B3" s="8"/>
      <c r="C3" s="8"/>
      <c r="D3" s="30"/>
      <c r="E3" s="30"/>
      <c r="F3" s="30"/>
      <c r="G3" s="30"/>
      <c r="H3" s="30"/>
      <c r="I3" s="8"/>
      <c r="J3" s="8"/>
    </row>
    <row r="4" spans="1:10" ht="12.75">
      <c r="A4" s="20" t="s">
        <v>236</v>
      </c>
      <c r="B4" s="8"/>
      <c r="C4" s="8"/>
      <c r="D4" s="30"/>
      <c r="E4" s="30"/>
      <c r="F4" s="30"/>
      <c r="G4" s="30"/>
      <c r="H4" s="30"/>
      <c r="I4" s="8"/>
      <c r="J4" s="8"/>
    </row>
    <row r="5" spans="1:10" ht="12.75">
      <c r="A5" s="9" t="str">
        <f>CoverIndex!$A$15</f>
        <v>FOR THE YEAR ENDED 30TH JUNE 2011</v>
      </c>
      <c r="B5" s="109"/>
      <c r="C5" s="109"/>
      <c r="D5" s="109"/>
      <c r="E5" s="109"/>
      <c r="F5" s="109"/>
      <c r="G5" s="109"/>
      <c r="H5" s="109"/>
      <c r="I5" s="109"/>
      <c r="J5" s="109"/>
    </row>
    <row r="6" spans="1:10" ht="12.75">
      <c r="A6" s="20"/>
      <c r="B6" s="8"/>
      <c r="C6" s="8"/>
      <c r="D6" s="30"/>
      <c r="E6" s="30"/>
      <c r="F6" s="30"/>
      <c r="G6" s="30"/>
      <c r="H6" s="30"/>
      <c r="I6" s="8"/>
      <c r="J6" s="8"/>
    </row>
    <row r="7" spans="1:8" ht="12.75">
      <c r="A7" s="107" t="s">
        <v>405</v>
      </c>
      <c r="B7" s="24" t="s">
        <v>437</v>
      </c>
      <c r="E7" s="11"/>
      <c r="F7" s="11"/>
      <c r="G7" s="11"/>
      <c r="H7" s="11"/>
    </row>
    <row r="8" spans="1:8" ht="12.75">
      <c r="A8" s="17"/>
      <c r="D8" s="11"/>
      <c r="E8" s="11"/>
      <c r="F8" s="11"/>
      <c r="G8" s="11"/>
      <c r="H8" s="11"/>
    </row>
    <row r="9" spans="1:8" ht="12.75">
      <c r="A9" s="17"/>
      <c r="B9" s="14" t="s">
        <v>992</v>
      </c>
      <c r="D9" s="11"/>
      <c r="E9" s="11"/>
      <c r="F9" s="11"/>
      <c r="G9" s="11"/>
      <c r="H9" s="11"/>
    </row>
    <row r="10" spans="1:8" ht="12.75">
      <c r="A10" s="17"/>
      <c r="B10" t="s">
        <v>438</v>
      </c>
      <c r="D10" s="11"/>
      <c r="E10" s="11"/>
      <c r="F10" s="11"/>
      <c r="G10" s="11"/>
      <c r="H10" s="11"/>
    </row>
    <row r="11" spans="1:8" ht="12.75">
      <c r="A11" s="17"/>
      <c r="D11" s="11"/>
      <c r="E11" s="11"/>
      <c r="F11" s="11"/>
      <c r="G11" s="11"/>
      <c r="H11" s="11"/>
    </row>
    <row r="12" spans="1:9" ht="12.75">
      <c r="A12" s="17"/>
      <c r="D12" s="304" t="s">
        <v>439</v>
      </c>
      <c r="E12" s="244" t="s">
        <v>993</v>
      </c>
      <c r="F12" s="25" t="s">
        <v>440</v>
      </c>
      <c r="G12" s="25" t="s">
        <v>440</v>
      </c>
      <c r="H12" s="7" t="s">
        <v>439</v>
      </c>
      <c r="I12" s="7"/>
    </row>
    <row r="13" spans="1:9" ht="12.75">
      <c r="A13" s="17"/>
      <c r="D13" s="106">
        <v>40360</v>
      </c>
      <c r="E13" s="244" t="s">
        <v>994</v>
      </c>
      <c r="F13" s="25" t="s">
        <v>441</v>
      </c>
      <c r="G13" s="25" t="s">
        <v>442</v>
      </c>
      <c r="H13" s="74">
        <v>40724</v>
      </c>
      <c r="I13" s="7"/>
    </row>
    <row r="14" spans="1:9" ht="12.75">
      <c r="A14" s="17"/>
      <c r="B14" s="241"/>
      <c r="C14" s="241"/>
      <c r="D14" s="28" t="s">
        <v>174</v>
      </c>
      <c r="E14" s="102" t="s">
        <v>174</v>
      </c>
      <c r="F14" s="28" t="s">
        <v>174</v>
      </c>
      <c r="G14" s="28" t="s">
        <v>38</v>
      </c>
      <c r="H14" s="29" t="s">
        <v>174</v>
      </c>
      <c r="I14" s="256"/>
    </row>
    <row r="15" spans="1:9" ht="12.75">
      <c r="A15" s="17"/>
      <c r="B15" s="63"/>
      <c r="C15" s="63"/>
      <c r="D15" s="63"/>
      <c r="E15" s="66"/>
      <c r="F15" s="66"/>
      <c r="G15" s="66"/>
      <c r="H15" s="66"/>
      <c r="I15" s="11"/>
    </row>
    <row r="16" spans="1:9" ht="12.75">
      <c r="A16" s="17"/>
      <c r="B16" s="159" t="s">
        <v>790</v>
      </c>
      <c r="C16" s="144"/>
      <c r="D16" s="288">
        <v>0</v>
      </c>
      <c r="E16" s="142">
        <v>10182</v>
      </c>
      <c r="F16" s="142">
        <v>596</v>
      </c>
      <c r="G16" s="288">
        <v>0</v>
      </c>
      <c r="H16" s="142">
        <f>SUM(E16:G16)</f>
        <v>10778</v>
      </c>
      <c r="I16" s="11"/>
    </row>
    <row r="17" spans="2:9" ht="12.75">
      <c r="B17" s="159" t="s">
        <v>791</v>
      </c>
      <c r="C17" s="144"/>
      <c r="D17" s="288">
        <v>0</v>
      </c>
      <c r="E17" s="142">
        <v>172091</v>
      </c>
      <c r="F17" s="142">
        <v>10074</v>
      </c>
      <c r="G17" s="288">
        <v>0</v>
      </c>
      <c r="H17" s="142">
        <f>SUM(E17:G17)</f>
        <v>182165</v>
      </c>
      <c r="I17" s="11"/>
    </row>
    <row r="18" spans="2:9" ht="12.75">
      <c r="B18" s="159" t="s">
        <v>792</v>
      </c>
      <c r="C18" s="144"/>
      <c r="D18" s="288">
        <v>0</v>
      </c>
      <c r="E18" s="142">
        <v>52</v>
      </c>
      <c r="F18" s="142">
        <v>3</v>
      </c>
      <c r="G18" s="288">
        <v>0</v>
      </c>
      <c r="H18" s="142">
        <f>SUM(E18:G18)</f>
        <v>55</v>
      </c>
      <c r="I18" s="11"/>
    </row>
    <row r="19" spans="4:9" ht="13.5" thickBot="1">
      <c r="D19" s="306">
        <f>SUM(D15:D18)</f>
        <v>0</v>
      </c>
      <c r="E19" s="69">
        <f>SUM(E15:E18)</f>
        <v>182325</v>
      </c>
      <c r="F19" s="69">
        <f>SUM(F15:F18)</f>
        <v>10673</v>
      </c>
      <c r="G19" s="293">
        <f>SUM(G15:G18)</f>
        <v>0</v>
      </c>
      <c r="H19" s="69">
        <f>SUM(H15:H18)</f>
        <v>192998</v>
      </c>
      <c r="I19" s="11"/>
    </row>
    <row r="20" spans="4:8" ht="13.5" thickTop="1">
      <c r="D20" s="11"/>
      <c r="E20" s="11"/>
      <c r="F20" s="11"/>
      <c r="G20" s="11"/>
      <c r="H20" s="11"/>
    </row>
    <row r="21" spans="1:8" ht="12.75">
      <c r="A21" s="107" t="s">
        <v>436</v>
      </c>
      <c r="B21" s="79" t="s">
        <v>584</v>
      </c>
      <c r="E21" s="11"/>
      <c r="F21" s="11"/>
      <c r="G21" s="11"/>
      <c r="H21" s="11"/>
    </row>
    <row r="22" spans="4:8" ht="12.75">
      <c r="D22" s="11"/>
      <c r="E22" s="11"/>
      <c r="F22" s="11"/>
      <c r="G22" s="11"/>
      <c r="H22" s="11"/>
    </row>
    <row r="23" spans="2:8" ht="12.75">
      <c r="B23" s="11" t="s">
        <v>444</v>
      </c>
      <c r="E23" s="11"/>
      <c r="F23" s="11"/>
      <c r="G23" s="11"/>
      <c r="H23" s="11"/>
    </row>
    <row r="24" spans="1:8" ht="12.75">
      <c r="A24" t="s">
        <v>445</v>
      </c>
      <c r="D24" s="11"/>
      <c r="E24" s="11"/>
      <c r="F24" s="11"/>
      <c r="G24" s="11"/>
      <c r="H24" s="11"/>
    </row>
    <row r="25" spans="4:8" ht="12.75">
      <c r="D25" s="11"/>
      <c r="E25" s="11"/>
      <c r="F25" s="11"/>
      <c r="G25" s="11"/>
      <c r="H25" s="11"/>
    </row>
    <row r="26" spans="1:9" ht="12.75">
      <c r="A26" t="s">
        <v>445</v>
      </c>
      <c r="D26" s="34" t="s">
        <v>446</v>
      </c>
      <c r="E26" s="35"/>
      <c r="F26" s="36" t="s">
        <v>447</v>
      </c>
      <c r="G26" s="37"/>
      <c r="H26" s="36" t="s">
        <v>448</v>
      </c>
      <c r="I26" s="35"/>
    </row>
    <row r="27" spans="4:9" ht="12.75">
      <c r="D27" s="38" t="s">
        <v>449</v>
      </c>
      <c r="E27" s="40" t="s">
        <v>175</v>
      </c>
      <c r="F27" s="38" t="s">
        <v>449</v>
      </c>
      <c r="G27" s="40" t="s">
        <v>175</v>
      </c>
      <c r="H27" s="38" t="s">
        <v>449</v>
      </c>
      <c r="I27" s="38" t="s">
        <v>175</v>
      </c>
    </row>
    <row r="28" spans="4:9" ht="12.75">
      <c r="D28" s="39" t="s">
        <v>174</v>
      </c>
      <c r="E28" s="41" t="s">
        <v>174</v>
      </c>
      <c r="F28" s="39" t="s">
        <v>174</v>
      </c>
      <c r="G28" s="39" t="s">
        <v>174</v>
      </c>
      <c r="H28" s="41" t="s">
        <v>174</v>
      </c>
      <c r="I28" s="41" t="s">
        <v>174</v>
      </c>
    </row>
    <row r="29" spans="1:9" ht="12.75">
      <c r="A29" s="144"/>
      <c r="B29" s="162" t="s">
        <v>851</v>
      </c>
      <c r="C29" s="164"/>
      <c r="D29" s="166"/>
      <c r="E29" s="166"/>
      <c r="F29" s="166"/>
      <c r="G29" s="166"/>
      <c r="H29" s="166"/>
      <c r="I29" s="165"/>
    </row>
    <row r="30" spans="1:9" s="191" customFormat="1" ht="12.75">
      <c r="A30" s="144"/>
      <c r="B30" s="192" t="s">
        <v>878</v>
      </c>
      <c r="C30" s="193"/>
      <c r="D30" s="294">
        <v>0</v>
      </c>
      <c r="E30" s="154">
        <v>25000</v>
      </c>
      <c r="F30" s="294">
        <v>0</v>
      </c>
      <c r="G30" s="154">
        <v>25000</v>
      </c>
      <c r="H30" s="294">
        <f aca="true" t="shared" si="0" ref="H30:H42">-D30+F30</f>
        <v>0</v>
      </c>
      <c r="I30" s="294">
        <f>-E30+G30</f>
        <v>0</v>
      </c>
    </row>
    <row r="31" spans="1:9" s="191" customFormat="1" ht="12.75">
      <c r="A31" s="144"/>
      <c r="B31" s="167"/>
      <c r="C31" s="193"/>
      <c r="D31" s="154"/>
      <c r="E31" s="154"/>
      <c r="F31" s="154"/>
      <c r="G31" s="154"/>
      <c r="H31" s="155" t="s">
        <v>445</v>
      </c>
      <c r="I31" s="155" t="s">
        <v>445</v>
      </c>
    </row>
    <row r="32" spans="1:9" s="191" customFormat="1" ht="12.75">
      <c r="A32" s="144"/>
      <c r="B32" s="194" t="s">
        <v>874</v>
      </c>
      <c r="C32" s="193"/>
      <c r="D32" s="154"/>
      <c r="E32" s="154"/>
      <c r="F32" s="154"/>
      <c r="G32" s="154"/>
      <c r="H32" s="155" t="s">
        <v>445</v>
      </c>
      <c r="I32" s="155" t="s">
        <v>445</v>
      </c>
    </row>
    <row r="33" spans="1:9" s="191" customFormat="1" ht="12.75">
      <c r="A33" s="144"/>
      <c r="B33" s="192" t="s">
        <v>877</v>
      </c>
      <c r="C33" s="193"/>
      <c r="D33" s="154">
        <v>441</v>
      </c>
      <c r="E33" s="294">
        <v>0</v>
      </c>
      <c r="F33" s="294">
        <v>0</v>
      </c>
      <c r="G33" s="294">
        <v>0</v>
      </c>
      <c r="H33" s="294">
        <f>-D33+F33</f>
        <v>-441</v>
      </c>
      <c r="I33" s="294">
        <f>-E33+G33</f>
        <v>0</v>
      </c>
    </row>
    <row r="34" spans="1:9" ht="12.75">
      <c r="A34" s="144"/>
      <c r="B34" s="192" t="s">
        <v>875</v>
      </c>
      <c r="C34" s="169"/>
      <c r="D34" s="294">
        <v>0</v>
      </c>
      <c r="E34" s="294">
        <v>0</v>
      </c>
      <c r="F34" s="294">
        <v>0</v>
      </c>
      <c r="G34" s="154">
        <v>40000</v>
      </c>
      <c r="H34" s="294">
        <f t="shared" si="0"/>
        <v>0</v>
      </c>
      <c r="I34" s="154">
        <f aca="true" t="shared" si="1" ref="I34:I42">-E34+G34</f>
        <v>40000</v>
      </c>
    </row>
    <row r="35" spans="1:9" ht="12.75">
      <c r="A35" s="144"/>
      <c r="B35" s="192" t="s">
        <v>876</v>
      </c>
      <c r="C35" s="169"/>
      <c r="D35" s="294">
        <v>0</v>
      </c>
      <c r="E35" s="294">
        <v>0</v>
      </c>
      <c r="F35" s="294">
        <v>0</v>
      </c>
      <c r="G35" s="154">
        <v>6000</v>
      </c>
      <c r="H35" s="294">
        <f t="shared" si="0"/>
        <v>0</v>
      </c>
      <c r="I35" s="154">
        <f t="shared" si="1"/>
        <v>6000</v>
      </c>
    </row>
    <row r="36" spans="1:9" s="191" customFormat="1" ht="12.75">
      <c r="A36" s="144"/>
      <c r="B36" s="192"/>
      <c r="C36" s="169"/>
      <c r="D36" s="154"/>
      <c r="E36" s="154"/>
      <c r="F36" s="154"/>
      <c r="G36" s="154"/>
      <c r="H36" s="155" t="s">
        <v>445</v>
      </c>
      <c r="I36" s="155" t="s">
        <v>445</v>
      </c>
    </row>
    <row r="37" spans="1:9" s="191" customFormat="1" ht="12.75">
      <c r="A37" s="144"/>
      <c r="B37" s="194" t="s">
        <v>182</v>
      </c>
      <c r="C37" s="169"/>
      <c r="D37" s="154"/>
      <c r="E37" s="154"/>
      <c r="F37" s="154"/>
      <c r="G37" s="154"/>
      <c r="H37" s="155" t="s">
        <v>445</v>
      </c>
      <c r="I37" s="155" t="s">
        <v>445</v>
      </c>
    </row>
    <row r="38" spans="1:9" s="191" customFormat="1" ht="12.75">
      <c r="A38" s="144"/>
      <c r="B38" s="192" t="s">
        <v>879</v>
      </c>
      <c r="C38" s="169"/>
      <c r="D38" s="154">
        <v>12494</v>
      </c>
      <c r="E38" s="154">
        <v>15470</v>
      </c>
      <c r="F38" s="154">
        <v>13636</v>
      </c>
      <c r="G38" s="154">
        <v>14000</v>
      </c>
      <c r="H38" s="154">
        <f t="shared" si="0"/>
        <v>1142</v>
      </c>
      <c r="I38" s="294">
        <f t="shared" si="1"/>
        <v>-1470</v>
      </c>
    </row>
    <row r="39" spans="1:9" s="191" customFormat="1" ht="12.75">
      <c r="A39" s="144"/>
      <c r="B39" s="192"/>
      <c r="C39" s="169"/>
      <c r="D39" s="154"/>
      <c r="E39" s="154"/>
      <c r="F39" s="154"/>
      <c r="G39" s="154"/>
      <c r="H39" s="154"/>
      <c r="I39" s="154"/>
    </row>
    <row r="40" spans="1:9" s="191" customFormat="1" ht="12.75">
      <c r="A40" s="144"/>
      <c r="B40" s="194" t="s">
        <v>187</v>
      </c>
      <c r="C40" s="169"/>
      <c r="D40" s="154"/>
      <c r="E40" s="154"/>
      <c r="F40" s="154"/>
      <c r="G40" s="154"/>
      <c r="H40" s="154"/>
      <c r="I40" s="154"/>
    </row>
    <row r="41" spans="1:9" s="191" customFormat="1" ht="12.75">
      <c r="A41" s="144"/>
      <c r="B41" s="192" t="s">
        <v>880</v>
      </c>
      <c r="C41" s="169"/>
      <c r="D41" s="294">
        <v>0</v>
      </c>
      <c r="E41" s="294">
        <v>0</v>
      </c>
      <c r="F41" s="154">
        <v>207</v>
      </c>
      <c r="G41" s="294">
        <v>0</v>
      </c>
      <c r="H41" s="154">
        <f t="shared" si="0"/>
        <v>207</v>
      </c>
      <c r="I41" s="294">
        <f t="shared" si="1"/>
        <v>0</v>
      </c>
    </row>
    <row r="42" spans="1:9" s="191" customFormat="1" ht="12.75">
      <c r="A42" s="144"/>
      <c r="B42" s="192" t="s">
        <v>881</v>
      </c>
      <c r="C42" s="169"/>
      <c r="D42" s="294">
        <v>0</v>
      </c>
      <c r="E42" s="294">
        <v>0</v>
      </c>
      <c r="F42" s="294">
        <v>0</v>
      </c>
      <c r="G42" s="294">
        <v>0</v>
      </c>
      <c r="H42" s="294">
        <f t="shared" si="0"/>
        <v>0</v>
      </c>
      <c r="I42" s="294">
        <f t="shared" si="1"/>
        <v>0</v>
      </c>
    </row>
    <row r="43" spans="1:9" ht="12.75">
      <c r="A43" s="144"/>
      <c r="B43" s="192" t="s">
        <v>882</v>
      </c>
      <c r="C43" s="193"/>
      <c r="D43" s="294">
        <v>0</v>
      </c>
      <c r="E43" s="294">
        <v>0</v>
      </c>
      <c r="F43" s="294">
        <v>0</v>
      </c>
      <c r="G43" s="294">
        <v>0</v>
      </c>
      <c r="H43" s="294">
        <f aca="true" t="shared" si="2" ref="H43:I49">-D43+F43</f>
        <v>0</v>
      </c>
      <c r="I43" s="294">
        <f t="shared" si="2"/>
        <v>0</v>
      </c>
    </row>
    <row r="44" spans="1:9" s="191" customFormat="1" ht="12.75">
      <c r="A44" s="144"/>
      <c r="B44" s="192" t="s">
        <v>883</v>
      </c>
      <c r="C44" s="193"/>
      <c r="D44" s="294">
        <v>0</v>
      </c>
      <c r="E44" s="294">
        <v>0</v>
      </c>
      <c r="F44" s="294">
        <v>0</v>
      </c>
      <c r="G44" s="294">
        <v>0</v>
      </c>
      <c r="H44" s="294">
        <f t="shared" si="2"/>
        <v>0</v>
      </c>
      <c r="I44" s="294">
        <f t="shared" si="2"/>
        <v>0</v>
      </c>
    </row>
    <row r="45" spans="1:9" s="191" customFormat="1" ht="12.75">
      <c r="A45" s="144"/>
      <c r="B45" s="192" t="s">
        <v>884</v>
      </c>
      <c r="C45" s="193"/>
      <c r="D45" s="154">
        <v>662</v>
      </c>
      <c r="E45" s="294">
        <v>0</v>
      </c>
      <c r="F45" s="154">
        <v>200</v>
      </c>
      <c r="G45" s="294">
        <v>0</v>
      </c>
      <c r="H45" s="294">
        <f t="shared" si="2"/>
        <v>-462</v>
      </c>
      <c r="I45" s="294">
        <f t="shared" si="2"/>
        <v>0</v>
      </c>
    </row>
    <row r="46" spans="1:9" s="191" customFormat="1" ht="12.75">
      <c r="A46" s="144"/>
      <c r="B46" s="192" t="s">
        <v>885</v>
      </c>
      <c r="C46" s="193"/>
      <c r="D46" s="154">
        <v>662</v>
      </c>
      <c r="E46" s="294">
        <v>0</v>
      </c>
      <c r="F46" s="154">
        <v>200</v>
      </c>
      <c r="G46" s="294">
        <v>0</v>
      </c>
      <c r="H46" s="294">
        <f t="shared" si="2"/>
        <v>-462</v>
      </c>
      <c r="I46" s="294">
        <f t="shared" si="2"/>
        <v>0</v>
      </c>
    </row>
    <row r="47" spans="1:9" s="191" customFormat="1" ht="12.75">
      <c r="A47" s="144"/>
      <c r="B47" s="192" t="s">
        <v>886</v>
      </c>
      <c r="C47" s="193"/>
      <c r="D47" s="154">
        <v>165</v>
      </c>
      <c r="E47" s="294">
        <v>0</v>
      </c>
      <c r="F47" s="154">
        <v>250</v>
      </c>
      <c r="G47" s="294">
        <v>0</v>
      </c>
      <c r="H47" s="154">
        <f t="shared" si="2"/>
        <v>85</v>
      </c>
      <c r="I47" s="294">
        <f t="shared" si="2"/>
        <v>0</v>
      </c>
    </row>
    <row r="48" spans="1:9" s="191" customFormat="1" ht="12.75">
      <c r="A48" s="144"/>
      <c r="B48" s="192" t="s">
        <v>887</v>
      </c>
      <c r="C48" s="193"/>
      <c r="D48" s="154">
        <v>912</v>
      </c>
      <c r="E48" s="294">
        <v>0</v>
      </c>
      <c r="F48" s="154">
        <v>300</v>
      </c>
      <c r="G48" s="294">
        <v>0</v>
      </c>
      <c r="H48" s="294">
        <f t="shared" si="2"/>
        <v>-612</v>
      </c>
      <c r="I48" s="294">
        <f t="shared" si="2"/>
        <v>0</v>
      </c>
    </row>
    <row r="49" spans="1:9" ht="12.75">
      <c r="A49" s="144"/>
      <c r="B49" s="257" t="s">
        <v>888</v>
      </c>
      <c r="C49" s="258"/>
      <c r="D49" s="294">
        <v>0</v>
      </c>
      <c r="E49" s="294">
        <v>0</v>
      </c>
      <c r="F49" s="294">
        <v>0</v>
      </c>
      <c r="G49" s="294">
        <v>0</v>
      </c>
      <c r="H49" s="294">
        <f t="shared" si="2"/>
        <v>0</v>
      </c>
      <c r="I49" s="294">
        <f t="shared" si="2"/>
        <v>0</v>
      </c>
    </row>
    <row r="50" spans="3:9" ht="12.75">
      <c r="C50" s="1"/>
      <c r="D50" s="73">
        <f aca="true" t="shared" si="3" ref="D50:I50">SUM(D30:D49)</f>
        <v>15336</v>
      </c>
      <c r="E50" s="73">
        <f t="shared" si="3"/>
        <v>40470</v>
      </c>
      <c r="F50" s="73">
        <f t="shared" si="3"/>
        <v>14793</v>
      </c>
      <c r="G50" s="73">
        <f t="shared" si="3"/>
        <v>85000</v>
      </c>
      <c r="H50" s="295">
        <f t="shared" si="3"/>
        <v>-543</v>
      </c>
      <c r="I50" s="73">
        <f t="shared" si="3"/>
        <v>44530</v>
      </c>
    </row>
    <row r="197" spans="4:8" ht="12.75">
      <c r="D197" s="11"/>
      <c r="E197" s="11"/>
      <c r="F197" s="11"/>
      <c r="G197" s="11"/>
      <c r="H197" s="11"/>
    </row>
    <row r="198" spans="4:8" ht="12.75">
      <c r="D198" s="11"/>
      <c r="E198" s="11"/>
      <c r="F198" s="11"/>
      <c r="G198" s="11"/>
      <c r="H198" s="11"/>
    </row>
    <row r="199" spans="4:8" ht="12.75">
      <c r="D199" s="11"/>
      <c r="E199" s="11"/>
      <c r="F199" s="11"/>
      <c r="G199" s="11"/>
      <c r="H199" s="11"/>
    </row>
    <row r="200" spans="4:8" ht="12.75">
      <c r="D200" s="11"/>
      <c r="E200" s="11"/>
      <c r="F200" s="11"/>
      <c r="G200" s="11"/>
      <c r="H200" s="11"/>
    </row>
    <row r="201" spans="4:8" ht="12.75">
      <c r="D201" s="11"/>
      <c r="E201" s="11"/>
      <c r="F201" s="11"/>
      <c r="G201" s="11"/>
      <c r="H201" s="11"/>
    </row>
    <row r="202" spans="4:8" ht="12.75">
      <c r="D202" s="11"/>
      <c r="E202" s="11"/>
      <c r="F202" s="11"/>
      <c r="G202" s="11"/>
      <c r="H202" s="11"/>
    </row>
    <row r="203" spans="4:8" ht="12.75">
      <c r="D203" s="11"/>
      <c r="E203" s="11"/>
      <c r="F203" s="11"/>
      <c r="G203" s="11"/>
      <c r="H203" s="11"/>
    </row>
    <row r="204" spans="4:8" ht="12.75">
      <c r="D204" s="11"/>
      <c r="E204" s="11"/>
      <c r="F204" s="11"/>
      <c r="G204" s="11"/>
      <c r="H204" s="11"/>
    </row>
    <row r="205" spans="4:8" ht="12.75">
      <c r="D205" s="11"/>
      <c r="E205" s="11"/>
      <c r="F205" s="11"/>
      <c r="G205" s="11"/>
      <c r="H205" s="11"/>
    </row>
    <row r="206" spans="4:8" ht="12.75">
      <c r="D206" s="11"/>
      <c r="E206" s="11"/>
      <c r="F206" s="11"/>
      <c r="G206" s="11"/>
      <c r="H206" s="11"/>
    </row>
    <row r="207" spans="4:8" ht="12.75">
      <c r="D207" s="11"/>
      <c r="E207" s="11"/>
      <c r="F207" s="11"/>
      <c r="G207" s="11"/>
      <c r="H207" s="11"/>
    </row>
    <row r="208" spans="4:8" ht="12.75">
      <c r="D208" s="11"/>
      <c r="E208" s="11"/>
      <c r="F208" s="11"/>
      <c r="G208" s="11"/>
      <c r="H208" s="11"/>
    </row>
    <row r="209" spans="4:8" ht="12.75">
      <c r="D209" s="11"/>
      <c r="E209" s="11"/>
      <c r="F209" s="11"/>
      <c r="G209" s="11"/>
      <c r="H209" s="11"/>
    </row>
    <row r="210" spans="4:8" ht="12.75">
      <c r="D210" s="11"/>
      <c r="E210" s="11"/>
      <c r="F210" s="11"/>
      <c r="G210" s="11"/>
      <c r="H210" s="11"/>
    </row>
    <row r="211" spans="4:8" ht="12.75">
      <c r="D211" s="11"/>
      <c r="E211" s="11"/>
      <c r="F211" s="11"/>
      <c r="G211" s="11"/>
      <c r="H211" s="11"/>
    </row>
    <row r="212" spans="4:8" ht="12.75">
      <c r="D212" s="11"/>
      <c r="E212" s="11"/>
      <c r="F212" s="11"/>
      <c r="G212" s="11"/>
      <c r="H212" s="11"/>
    </row>
    <row r="213" spans="4:8" ht="12.75">
      <c r="D213" s="11"/>
      <c r="E213" s="11"/>
      <c r="F213" s="11"/>
      <c r="G213" s="11"/>
      <c r="H213" s="11"/>
    </row>
    <row r="214" spans="4:8" ht="12.75">
      <c r="D214" s="11"/>
      <c r="E214" s="11"/>
      <c r="F214" s="11"/>
      <c r="G214" s="11"/>
      <c r="H214" s="11"/>
    </row>
    <row r="215" spans="4:8" ht="12.75">
      <c r="D215" s="11"/>
      <c r="E215" s="11"/>
      <c r="F215" s="11"/>
      <c r="G215" s="11"/>
      <c r="H215" s="11"/>
    </row>
    <row r="216" spans="4:8" ht="12.75">
      <c r="D216" s="11"/>
      <c r="E216" s="11"/>
      <c r="F216" s="11"/>
      <c r="G216" s="11"/>
      <c r="H216" s="11"/>
    </row>
    <row r="217" spans="4:8" ht="12.75">
      <c r="D217" s="11"/>
      <c r="E217" s="11"/>
      <c r="F217" s="11"/>
      <c r="G217" s="11"/>
      <c r="H217" s="11"/>
    </row>
    <row r="218" spans="4:8" ht="12.75">
      <c r="D218" s="11"/>
      <c r="E218" s="11"/>
      <c r="F218" s="11"/>
      <c r="G218" s="11"/>
      <c r="H218" s="11"/>
    </row>
    <row r="219" spans="4:8" ht="12.75">
      <c r="D219" s="11"/>
      <c r="E219" s="11"/>
      <c r="F219" s="11"/>
      <c r="G219" s="11"/>
      <c r="H219" s="11"/>
    </row>
    <row r="220" spans="4:8" ht="12.75">
      <c r="D220" s="11"/>
      <c r="E220" s="11"/>
      <c r="F220" s="11"/>
      <c r="G220" s="11"/>
      <c r="H220" s="11"/>
    </row>
    <row r="221" spans="4:8" ht="12.75">
      <c r="D221" s="11"/>
      <c r="E221" s="11"/>
      <c r="F221" s="11"/>
      <c r="G221" s="11"/>
      <c r="H221" s="11"/>
    </row>
    <row r="222" spans="4:8" ht="12.75">
      <c r="D222" s="11"/>
      <c r="E222" s="11"/>
      <c r="F222" s="11"/>
      <c r="G222" s="11"/>
      <c r="H222" s="11"/>
    </row>
    <row r="223" spans="4:8" ht="12.75">
      <c r="D223" s="11"/>
      <c r="E223" s="11"/>
      <c r="F223" s="11"/>
      <c r="G223" s="11"/>
      <c r="H223" s="11"/>
    </row>
    <row r="224" spans="4:8" ht="12.75">
      <c r="D224" s="11"/>
      <c r="E224" s="11"/>
      <c r="F224" s="11"/>
      <c r="G224" s="11"/>
      <c r="H224" s="11"/>
    </row>
    <row r="225" spans="4:8" ht="12.75">
      <c r="D225" s="11"/>
      <c r="E225" s="11"/>
      <c r="F225" s="11"/>
      <c r="G225" s="11"/>
      <c r="H225" s="11"/>
    </row>
    <row r="226" spans="4:8" ht="12.75">
      <c r="D226" s="11"/>
      <c r="E226" s="11"/>
      <c r="F226" s="11"/>
      <c r="G226" s="11"/>
      <c r="H226" s="11"/>
    </row>
    <row r="227" spans="4:8" ht="12.75">
      <c r="D227" s="11"/>
      <c r="E227" s="11"/>
      <c r="F227" s="11"/>
      <c r="G227" s="11"/>
      <c r="H227" s="11"/>
    </row>
    <row r="228" spans="4:8" ht="12.75">
      <c r="D228" s="11"/>
      <c r="E228" s="11"/>
      <c r="F228" s="11"/>
      <c r="G228" s="11"/>
      <c r="H228" s="11"/>
    </row>
    <row r="229" spans="4:8" ht="12.75">
      <c r="D229" s="11"/>
      <c r="E229" s="11"/>
      <c r="F229" s="11"/>
      <c r="G229" s="11"/>
      <c r="H229" s="11"/>
    </row>
    <row r="230" spans="4:8" ht="12.75">
      <c r="D230" s="11"/>
      <c r="E230" s="11"/>
      <c r="F230" s="11"/>
      <c r="G230" s="11"/>
      <c r="H230" s="11"/>
    </row>
    <row r="231" spans="4:8" ht="12.75">
      <c r="D231" s="11"/>
      <c r="E231" s="11"/>
      <c r="F231" s="11"/>
      <c r="G231" s="11"/>
      <c r="H231" s="11"/>
    </row>
    <row r="232" spans="4:8" ht="12.75">
      <c r="D232" s="11"/>
      <c r="E232" s="11"/>
      <c r="F232" s="11"/>
      <c r="G232" s="11"/>
      <c r="H232" s="11"/>
    </row>
    <row r="233" spans="4:8" ht="12.75">
      <c r="D233" s="11"/>
      <c r="E233" s="11"/>
      <c r="F233" s="11"/>
      <c r="G233" s="11"/>
      <c r="H233" s="11"/>
    </row>
    <row r="234" spans="4:8" ht="12.75">
      <c r="D234" s="11"/>
      <c r="E234" s="11"/>
      <c r="F234" s="11"/>
      <c r="G234" s="11"/>
      <c r="H234" s="11"/>
    </row>
    <row r="235" spans="4:8" ht="12.75">
      <c r="D235" s="11"/>
      <c r="E235" s="11"/>
      <c r="F235" s="11"/>
      <c r="G235" s="11"/>
      <c r="H235" s="11"/>
    </row>
    <row r="236" spans="4:8" ht="12.75">
      <c r="D236" s="11"/>
      <c r="E236" s="11"/>
      <c r="F236" s="11"/>
      <c r="G236" s="11"/>
      <c r="H236" s="11"/>
    </row>
    <row r="237" spans="4:8" ht="12.75">
      <c r="D237" s="11"/>
      <c r="E237" s="11"/>
      <c r="F237" s="11"/>
      <c r="G237" s="11"/>
      <c r="H237" s="11"/>
    </row>
    <row r="238" spans="4:8" ht="12.75">
      <c r="D238" s="11"/>
      <c r="E238" s="11"/>
      <c r="F238" s="11"/>
      <c r="G238" s="11"/>
      <c r="H238" s="11"/>
    </row>
    <row r="239" spans="4:8" ht="12.75">
      <c r="D239" s="11"/>
      <c r="E239" s="11"/>
      <c r="F239" s="11"/>
      <c r="G239" s="11"/>
      <c r="H239" s="11"/>
    </row>
    <row r="240" spans="4:8" ht="12.75">
      <c r="D240" s="11"/>
      <c r="E240" s="11"/>
      <c r="F240" s="11"/>
      <c r="G240" s="11"/>
      <c r="H240" s="11"/>
    </row>
    <row r="241" spans="4:8" ht="12.75">
      <c r="D241" s="11"/>
      <c r="E241" s="11"/>
      <c r="F241" s="11"/>
      <c r="G241" s="11"/>
      <c r="H241" s="11"/>
    </row>
    <row r="242" spans="4:8" ht="12.75">
      <c r="D242" s="11"/>
      <c r="E242" s="11"/>
      <c r="F242" s="11"/>
      <c r="G242" s="11"/>
      <c r="H242" s="11"/>
    </row>
    <row r="243" spans="4:8" ht="12.75">
      <c r="D243" s="11"/>
      <c r="E243" s="11"/>
      <c r="F243" s="11"/>
      <c r="G243" s="11"/>
      <c r="H243" s="11"/>
    </row>
    <row r="244" spans="4:8" ht="12.75">
      <c r="D244" s="11"/>
      <c r="E244" s="11"/>
      <c r="F244" s="11"/>
      <c r="G244" s="11"/>
      <c r="H244" s="11"/>
    </row>
    <row r="245" spans="4:8" ht="12.75">
      <c r="D245" s="11"/>
      <c r="E245" s="11"/>
      <c r="F245" s="11"/>
      <c r="G245" s="11"/>
      <c r="H245" s="11"/>
    </row>
    <row r="246" spans="4:8" ht="12.75">
      <c r="D246" s="11"/>
      <c r="E246" s="11"/>
      <c r="F246" s="11"/>
      <c r="G246" s="11"/>
      <c r="H246" s="11"/>
    </row>
    <row r="247" spans="4:8" ht="12.75">
      <c r="D247" s="11"/>
      <c r="E247" s="11"/>
      <c r="F247" s="11"/>
      <c r="G247" s="11"/>
      <c r="H247" s="11"/>
    </row>
    <row r="248" spans="4:8" ht="12.75">
      <c r="D248" s="11"/>
      <c r="E248" s="11"/>
      <c r="F248" s="11"/>
      <c r="G248" s="11"/>
      <c r="H248" s="11"/>
    </row>
    <row r="249" spans="4:8" ht="12.75">
      <c r="D249" s="11"/>
      <c r="E249" s="11"/>
      <c r="F249" s="11"/>
      <c r="G249" s="11"/>
      <c r="H249" s="11"/>
    </row>
    <row r="250" spans="4:8" ht="12.75">
      <c r="D250" s="11"/>
      <c r="E250" s="11"/>
      <c r="F250" s="11"/>
      <c r="G250" s="11"/>
      <c r="H250" s="11"/>
    </row>
    <row r="251" spans="4:8" ht="12.75">
      <c r="D251" s="11"/>
      <c r="E251" s="11"/>
      <c r="F251" s="11"/>
      <c r="G251" s="11"/>
      <c r="H251" s="11"/>
    </row>
    <row r="252" spans="4:8" ht="12.75">
      <c r="D252" s="11"/>
      <c r="E252" s="11"/>
      <c r="F252" s="11"/>
      <c r="G252" s="11"/>
      <c r="H252" s="11"/>
    </row>
    <row r="253" spans="4:8" ht="12.75">
      <c r="D253" s="11"/>
      <c r="E253" s="11"/>
      <c r="F253" s="11"/>
      <c r="G253" s="11"/>
      <c r="H253" s="11"/>
    </row>
    <row r="254" spans="4:8" ht="12.75">
      <c r="D254" s="11"/>
      <c r="E254" s="11"/>
      <c r="F254" s="11"/>
      <c r="G254" s="11"/>
      <c r="H254" s="11"/>
    </row>
    <row r="255" spans="4:8" ht="12.75">
      <c r="D255" s="11"/>
      <c r="E255" s="11"/>
      <c r="F255" s="11"/>
      <c r="G255" s="11"/>
      <c r="H255" s="11"/>
    </row>
    <row r="256" spans="4:8" ht="12.75">
      <c r="D256" s="11"/>
      <c r="E256" s="11"/>
      <c r="F256" s="11"/>
      <c r="G256" s="11"/>
      <c r="H256" s="11"/>
    </row>
    <row r="257" spans="4:8" ht="12.75">
      <c r="D257" s="11"/>
      <c r="E257" s="11"/>
      <c r="F257" s="11"/>
      <c r="G257" s="11"/>
      <c r="H257" s="11"/>
    </row>
    <row r="258" spans="4:8" ht="12.75">
      <c r="D258" s="11"/>
      <c r="E258" s="11"/>
      <c r="F258" s="11"/>
      <c r="G258" s="11"/>
      <c r="H258" s="11"/>
    </row>
    <row r="259" spans="4:8" ht="12.75">
      <c r="D259" s="11"/>
      <c r="E259" s="11"/>
      <c r="F259" s="11"/>
      <c r="G259" s="11"/>
      <c r="H259" s="11"/>
    </row>
    <row r="260" spans="4:8" ht="12.75">
      <c r="D260" s="11"/>
      <c r="E260" s="11"/>
      <c r="F260" s="11"/>
      <c r="G260" s="11"/>
      <c r="H260" s="11"/>
    </row>
    <row r="261" spans="4:8" ht="12.75">
      <c r="D261" s="11"/>
      <c r="E261" s="11"/>
      <c r="F261" s="11"/>
      <c r="G261" s="11"/>
      <c r="H261" s="11"/>
    </row>
    <row r="262" spans="4:8" ht="12.75">
      <c r="D262" s="11"/>
      <c r="E262" s="11"/>
      <c r="F262" s="11"/>
      <c r="G262" s="11"/>
      <c r="H262" s="11"/>
    </row>
    <row r="263" spans="4:8" ht="12.75">
      <c r="D263" s="11"/>
      <c r="E263" s="11"/>
      <c r="F263" s="11"/>
      <c r="G263" s="11"/>
      <c r="H263" s="11"/>
    </row>
    <row r="264" spans="4:8" ht="12.75">
      <c r="D264" s="11"/>
      <c r="E264" s="11"/>
      <c r="F264" s="11"/>
      <c r="G264" s="11"/>
      <c r="H264" s="11"/>
    </row>
    <row r="265" spans="4:8" ht="12.75">
      <c r="D265" s="11"/>
      <c r="E265" s="11"/>
      <c r="F265" s="11"/>
      <c r="G265" s="11"/>
      <c r="H265" s="11"/>
    </row>
    <row r="266" spans="4:8" ht="12.75">
      <c r="D266" s="11"/>
      <c r="E266" s="11"/>
      <c r="F266" s="11"/>
      <c r="G266" s="11"/>
      <c r="H266" s="11"/>
    </row>
    <row r="267" spans="4:8" ht="12.75">
      <c r="D267" s="11"/>
      <c r="E267" s="11"/>
      <c r="F267" s="11"/>
      <c r="G267" s="11"/>
      <c r="H267" s="11"/>
    </row>
    <row r="268" spans="4:8" ht="12.75">
      <c r="D268" s="11"/>
      <c r="E268" s="11"/>
      <c r="F268" s="11"/>
      <c r="G268" s="11"/>
      <c r="H268" s="11"/>
    </row>
    <row r="269" spans="4:8" ht="12.75">
      <c r="D269" s="11"/>
      <c r="E269" s="11"/>
      <c r="F269" s="11"/>
      <c r="G269" s="11"/>
      <c r="H269" s="11"/>
    </row>
    <row r="270" spans="4:8" ht="12.75">
      <c r="D270" s="11"/>
      <c r="E270" s="11"/>
      <c r="F270" s="11"/>
      <c r="G270" s="11"/>
      <c r="H270" s="11"/>
    </row>
    <row r="271" spans="4:8" ht="12.75">
      <c r="D271" s="11"/>
      <c r="E271" s="11"/>
      <c r="F271" s="11"/>
      <c r="G271" s="11"/>
      <c r="H271" s="11"/>
    </row>
    <row r="272" spans="4:8" ht="12.75">
      <c r="D272" s="11"/>
      <c r="E272" s="11"/>
      <c r="F272" s="11"/>
      <c r="G272" s="11"/>
      <c r="H272" s="11"/>
    </row>
    <row r="273" spans="4:8" ht="12.75">
      <c r="D273" s="11"/>
      <c r="E273" s="11"/>
      <c r="F273" s="11"/>
      <c r="G273" s="11"/>
      <c r="H273" s="11"/>
    </row>
    <row r="274" spans="4:8" ht="12.75">
      <c r="D274" s="11"/>
      <c r="E274" s="11"/>
      <c r="F274" s="11"/>
      <c r="G274" s="11"/>
      <c r="H274" s="11"/>
    </row>
    <row r="275" spans="4:8" ht="12.75">
      <c r="D275" s="11"/>
      <c r="E275" s="11"/>
      <c r="F275" s="11"/>
      <c r="G275" s="11"/>
      <c r="H275" s="11"/>
    </row>
    <row r="276" spans="4:8" ht="12.75">
      <c r="D276" s="11"/>
      <c r="E276" s="11"/>
      <c r="F276" s="11"/>
      <c r="G276" s="11"/>
      <c r="H276" s="11"/>
    </row>
    <row r="277" spans="4:8" ht="12.75">
      <c r="D277" s="11"/>
      <c r="E277" s="11"/>
      <c r="F277" s="11"/>
      <c r="G277" s="11"/>
      <c r="H277" s="11"/>
    </row>
    <row r="278" spans="4:8" ht="12.75">
      <c r="D278" s="11"/>
      <c r="E278" s="11"/>
      <c r="F278" s="11"/>
      <c r="G278" s="11"/>
      <c r="H278" s="11"/>
    </row>
    <row r="279" spans="4:8" ht="12.75">
      <c r="D279" s="11"/>
      <c r="E279" s="11"/>
      <c r="F279" s="11"/>
      <c r="G279" s="11"/>
      <c r="H279" s="11"/>
    </row>
    <row r="280" spans="4:8" ht="12.75">
      <c r="D280" s="11"/>
      <c r="E280" s="11"/>
      <c r="F280" s="11"/>
      <c r="G280" s="11"/>
      <c r="H280" s="11"/>
    </row>
    <row r="281" spans="4:8" ht="12.75">
      <c r="D281" s="11"/>
      <c r="E281" s="11"/>
      <c r="F281" s="11"/>
      <c r="G281" s="11"/>
      <c r="H281" s="11"/>
    </row>
    <row r="282" spans="4:8" ht="12.75">
      <c r="D282" s="11"/>
      <c r="E282" s="11"/>
      <c r="F282" s="11"/>
      <c r="G282" s="11"/>
      <c r="H282" s="11"/>
    </row>
    <row r="283" spans="4:8" ht="12.75">
      <c r="D283" s="11"/>
      <c r="E283" s="11"/>
      <c r="F283" s="11"/>
      <c r="G283" s="11"/>
      <c r="H283" s="11"/>
    </row>
    <row r="284" spans="4:8" ht="12.75">
      <c r="D284" s="11"/>
      <c r="E284" s="11"/>
      <c r="F284" s="11"/>
      <c r="G284" s="11"/>
      <c r="H284" s="11"/>
    </row>
    <row r="285" spans="4:8" ht="12.75">
      <c r="D285" s="11"/>
      <c r="E285" s="11"/>
      <c r="F285" s="11"/>
      <c r="G285" s="11"/>
      <c r="H285" s="11"/>
    </row>
    <row r="286" spans="4:8" ht="12.75">
      <c r="D286" s="11"/>
      <c r="E286" s="11"/>
      <c r="F286" s="11"/>
      <c r="G286" s="11"/>
      <c r="H286" s="11"/>
    </row>
    <row r="287" spans="4:8" ht="12.75">
      <c r="D287" s="11"/>
      <c r="E287" s="11"/>
      <c r="F287" s="11"/>
      <c r="G287" s="11"/>
      <c r="H287" s="11"/>
    </row>
    <row r="288" spans="4:8" ht="12.75">
      <c r="D288" s="11"/>
      <c r="E288" s="11"/>
      <c r="F288" s="11"/>
      <c r="G288" s="11"/>
      <c r="H288" s="11"/>
    </row>
    <row r="289" spans="4:8" ht="12.75">
      <c r="D289" s="11"/>
      <c r="E289" s="11"/>
      <c r="F289" s="11"/>
      <c r="G289" s="11"/>
      <c r="H289" s="11"/>
    </row>
    <row r="290" spans="4:8" ht="12.75">
      <c r="D290" s="11"/>
      <c r="E290" s="11"/>
      <c r="F290" s="11"/>
      <c r="G290" s="11"/>
      <c r="H290" s="11"/>
    </row>
    <row r="291" spans="4:8" ht="12.75">
      <c r="D291" s="11"/>
      <c r="E291" s="11"/>
      <c r="F291" s="11"/>
      <c r="G291" s="11"/>
      <c r="H291" s="11"/>
    </row>
    <row r="292" spans="4:8" ht="12.75">
      <c r="D292" s="11"/>
      <c r="E292" s="11"/>
      <c r="F292" s="11"/>
      <c r="G292" s="11"/>
      <c r="H292" s="11"/>
    </row>
    <row r="293" spans="4:8" ht="12.75">
      <c r="D293" s="11"/>
      <c r="E293" s="11"/>
      <c r="F293" s="11"/>
      <c r="G293" s="11"/>
      <c r="H293" s="11"/>
    </row>
    <row r="294" spans="4:8" ht="12.75">
      <c r="D294" s="11"/>
      <c r="E294" s="11"/>
      <c r="F294" s="11"/>
      <c r="G294" s="11"/>
      <c r="H294" s="11"/>
    </row>
    <row r="295" spans="4:8" ht="12.75">
      <c r="D295" s="11"/>
      <c r="E295" s="11"/>
      <c r="F295" s="11"/>
      <c r="G295" s="11"/>
      <c r="H295" s="11"/>
    </row>
    <row r="296" spans="4:8" ht="12.75">
      <c r="D296" s="11"/>
      <c r="E296" s="11"/>
      <c r="F296" s="11"/>
      <c r="G296" s="11"/>
      <c r="H296" s="11"/>
    </row>
    <row r="297" spans="4:8" ht="12.75">
      <c r="D297" s="11"/>
      <c r="E297" s="11"/>
      <c r="F297" s="11"/>
      <c r="G297" s="11"/>
      <c r="H297" s="11"/>
    </row>
    <row r="298" spans="4:8" ht="12.75">
      <c r="D298" s="11"/>
      <c r="E298" s="11"/>
      <c r="F298" s="11"/>
      <c r="G298" s="11"/>
      <c r="H298" s="11"/>
    </row>
    <row r="299" spans="4:8" ht="12.75">
      <c r="D299" s="11"/>
      <c r="E299" s="11"/>
      <c r="F299" s="11"/>
      <c r="G299" s="11"/>
      <c r="H299" s="11"/>
    </row>
    <row r="300" spans="4:8" ht="12.75">
      <c r="D300" s="11"/>
      <c r="E300" s="11"/>
      <c r="F300" s="11"/>
      <c r="G300" s="11"/>
      <c r="H300" s="11"/>
    </row>
    <row r="301" spans="4:8" ht="12.75">
      <c r="D301" s="11"/>
      <c r="E301" s="11"/>
      <c r="F301" s="11"/>
      <c r="G301" s="11"/>
      <c r="H301" s="11"/>
    </row>
    <row r="302" spans="4:8" ht="12.75">
      <c r="D302" s="11"/>
      <c r="E302" s="11"/>
      <c r="F302" s="11"/>
      <c r="G302" s="11"/>
      <c r="H302" s="11"/>
    </row>
    <row r="303" spans="4:8" ht="12.75">
      <c r="D303" s="11"/>
      <c r="E303" s="11"/>
      <c r="F303" s="11"/>
      <c r="G303" s="11"/>
      <c r="H303" s="11"/>
    </row>
    <row r="304" spans="4:8" ht="12.75">
      <c r="D304" s="11"/>
      <c r="E304" s="11"/>
      <c r="F304" s="11"/>
      <c r="G304" s="11"/>
      <c r="H304" s="11"/>
    </row>
    <row r="305" spans="4:8" ht="12.75">
      <c r="D305" s="11"/>
      <c r="E305" s="11"/>
      <c r="F305" s="11"/>
      <c r="G305" s="11"/>
      <c r="H305" s="11"/>
    </row>
    <row r="306" spans="4:8" ht="12.75">
      <c r="D306" s="11"/>
      <c r="E306" s="11"/>
      <c r="F306" s="11"/>
      <c r="G306" s="11"/>
      <c r="H306" s="11"/>
    </row>
    <row r="307" spans="4:8" ht="12.75">
      <c r="D307" s="11"/>
      <c r="E307" s="11"/>
      <c r="F307" s="11"/>
      <c r="G307" s="11"/>
      <c r="H307" s="11"/>
    </row>
    <row r="308" spans="4:8" ht="12.75">
      <c r="D308" s="11"/>
      <c r="E308" s="11"/>
      <c r="F308" s="11"/>
      <c r="G308" s="11"/>
      <c r="H308" s="11"/>
    </row>
    <row r="309" spans="4:8" ht="12.75">
      <c r="D309" s="11"/>
      <c r="E309" s="11"/>
      <c r="F309" s="11"/>
      <c r="G309" s="11"/>
      <c r="H309" s="11"/>
    </row>
    <row r="310" spans="4:8" ht="12.75">
      <c r="D310" s="11"/>
      <c r="E310" s="11"/>
      <c r="F310" s="11"/>
      <c r="G310" s="11"/>
      <c r="H310" s="11"/>
    </row>
    <row r="311" spans="4:8" ht="12.75">
      <c r="D311" s="11"/>
      <c r="E311" s="11"/>
      <c r="F311" s="11"/>
      <c r="G311" s="11"/>
      <c r="H311" s="11"/>
    </row>
    <row r="312" spans="4:8" ht="12.75">
      <c r="D312" s="11"/>
      <c r="E312" s="11"/>
      <c r="F312" s="11"/>
      <c r="G312" s="11"/>
      <c r="H312" s="11"/>
    </row>
    <row r="313" spans="4:8" ht="12.75">
      <c r="D313" s="11"/>
      <c r="E313" s="11"/>
      <c r="F313" s="11"/>
      <c r="G313" s="11"/>
      <c r="H313" s="11"/>
    </row>
    <row r="314" spans="4:8" ht="12.75">
      <c r="D314" s="11"/>
      <c r="E314" s="11"/>
      <c r="F314" s="11"/>
      <c r="G314" s="11"/>
      <c r="H314" s="11"/>
    </row>
    <row r="315" spans="4:8" ht="12.75">
      <c r="D315" s="11"/>
      <c r="E315" s="11"/>
      <c r="F315" s="11"/>
      <c r="G315" s="11"/>
      <c r="H315" s="11"/>
    </row>
    <row r="316" spans="4:8" ht="12.75">
      <c r="D316" s="11"/>
      <c r="E316" s="11"/>
      <c r="F316" s="11"/>
      <c r="G316" s="11"/>
      <c r="H316" s="11"/>
    </row>
    <row r="317" spans="4:8" ht="12.75">
      <c r="D317" s="11"/>
      <c r="E317" s="11"/>
      <c r="F317" s="11"/>
      <c r="G317" s="11"/>
      <c r="H317" s="11"/>
    </row>
    <row r="318" spans="4:8" ht="12.75">
      <c r="D318" s="11"/>
      <c r="E318" s="11"/>
      <c r="F318" s="11"/>
      <c r="G318" s="11"/>
      <c r="H318" s="11"/>
    </row>
    <row r="319" spans="4:8" ht="12.75">
      <c r="D319" s="11"/>
      <c r="E319" s="11"/>
      <c r="F319" s="11"/>
      <c r="G319" s="11"/>
      <c r="H319" s="11"/>
    </row>
    <row r="320" spans="4:8" ht="12.75">
      <c r="D320" s="11"/>
      <c r="E320" s="11"/>
      <c r="F320" s="11"/>
      <c r="G320" s="11"/>
      <c r="H320" s="11"/>
    </row>
    <row r="321" spans="4:8" ht="12.75">
      <c r="D321" s="11"/>
      <c r="E321" s="11"/>
      <c r="F321" s="11"/>
      <c r="G321" s="11"/>
      <c r="H321" s="11"/>
    </row>
    <row r="322" spans="4:8" ht="12.75">
      <c r="D322" s="11"/>
      <c r="E322" s="11"/>
      <c r="F322" s="11"/>
      <c r="G322" s="11"/>
      <c r="H322" s="11"/>
    </row>
    <row r="323" spans="4:8" ht="12.75">
      <c r="D323" s="11"/>
      <c r="E323" s="11"/>
      <c r="F323" s="11"/>
      <c r="G323" s="11"/>
      <c r="H323" s="11"/>
    </row>
  </sheetData>
  <sheetProtection/>
  <printOptions horizontalCentered="1"/>
  <pageMargins left="0.15748031496062992" right="0.15748031496062992" top="0.1968503937007874" bottom="0.1968503937007874" header="0.11811023622047245" footer="0.11811023622047245"/>
  <pageSetup horizontalDpi="360" verticalDpi="360" orientation="portrait" paperSize="9"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dimension ref="A1:N84"/>
  <sheetViews>
    <sheetView zoomScalePageLayoutView="0" workbookViewId="0" topLeftCell="A40">
      <selection activeCell="F79" sqref="F79"/>
    </sheetView>
  </sheetViews>
  <sheetFormatPr defaultColWidth="9.140625" defaultRowHeight="12.75"/>
  <cols>
    <col min="1" max="1" width="4.7109375" style="0" customWidth="1"/>
    <col min="2" max="2" width="24.7109375" style="0" customWidth="1"/>
    <col min="3" max="3" width="2.7109375" style="0" customWidth="1"/>
    <col min="4" max="5" width="9.7109375" style="0" customWidth="1"/>
    <col min="6" max="6" width="10.7109375" style="0" customWidth="1"/>
    <col min="7" max="7" width="9.7109375" style="0" customWidth="1"/>
    <col min="8" max="8" width="10.00390625" style="0" customWidth="1"/>
    <col min="9" max="14" width="9.7109375" style="0" customWidth="1"/>
  </cols>
  <sheetData>
    <row r="1" spans="4:8" ht="12.75">
      <c r="D1" s="11"/>
      <c r="E1" s="11"/>
      <c r="F1" s="11"/>
      <c r="G1" s="11"/>
      <c r="H1" s="11"/>
    </row>
    <row r="2" spans="1:13" ht="12.75">
      <c r="A2" s="9" t="str">
        <f>CoverIndex!$A$11</f>
        <v>TOWN OF EAST FREMANTLE</v>
      </c>
      <c r="B2" s="9"/>
      <c r="C2" s="9"/>
      <c r="D2" s="22"/>
      <c r="E2" s="22"/>
      <c r="F2" s="22"/>
      <c r="G2" s="22"/>
      <c r="H2" s="22"/>
      <c r="I2" s="9"/>
      <c r="J2" s="8"/>
      <c r="K2" s="8"/>
      <c r="L2" s="8"/>
      <c r="M2" s="8"/>
    </row>
    <row r="3" spans="1:13" ht="12.75">
      <c r="A3" s="9" t="s">
        <v>236</v>
      </c>
      <c r="B3" s="9"/>
      <c r="C3" s="9"/>
      <c r="D3" s="22"/>
      <c r="E3" s="22"/>
      <c r="F3" s="22"/>
      <c r="G3" s="22"/>
      <c r="H3" s="22"/>
      <c r="I3" s="9"/>
      <c r="J3" s="8"/>
      <c r="K3" s="8"/>
      <c r="L3" s="8"/>
      <c r="M3" s="8"/>
    </row>
    <row r="4" spans="1:13" ht="12.75">
      <c r="A4" s="9" t="str">
        <f>CoverIndex!A15</f>
        <v>FOR THE YEAR ENDED 30TH JUNE 2011</v>
      </c>
      <c r="B4" s="9"/>
      <c r="C4" s="9"/>
      <c r="D4" s="22"/>
      <c r="E4" s="22"/>
      <c r="F4" s="22"/>
      <c r="G4" s="22"/>
      <c r="H4" s="22"/>
      <c r="I4" s="9"/>
      <c r="J4" s="8"/>
      <c r="K4" s="8"/>
      <c r="L4" s="8"/>
      <c r="M4" s="8"/>
    </row>
    <row r="5" spans="4:8" ht="12.75">
      <c r="D5" s="11"/>
      <c r="E5" s="11"/>
      <c r="F5" s="11"/>
      <c r="G5" s="11"/>
      <c r="H5" s="11"/>
    </row>
    <row r="6" spans="1:8" ht="12.75">
      <c r="A6" s="107" t="s">
        <v>443</v>
      </c>
      <c r="B6" s="4" t="s">
        <v>452</v>
      </c>
      <c r="D6" s="11"/>
      <c r="E6" s="11"/>
      <c r="F6" s="11"/>
      <c r="G6" s="11"/>
      <c r="H6" s="11"/>
    </row>
    <row r="7" spans="1:8" ht="12.75">
      <c r="A7" s="18"/>
      <c r="B7" s="4"/>
      <c r="D7" s="11"/>
      <c r="E7" s="11"/>
      <c r="F7" s="11"/>
      <c r="G7" s="11"/>
      <c r="H7" s="11"/>
    </row>
    <row r="8" spans="1:8" ht="12.75">
      <c r="A8" s="45" t="s">
        <v>241</v>
      </c>
      <c r="B8" s="72" t="s">
        <v>576</v>
      </c>
      <c r="E8" s="11"/>
      <c r="F8" s="11"/>
      <c r="G8" s="11"/>
      <c r="H8" s="11"/>
    </row>
    <row r="9" spans="4:8" ht="12.75">
      <c r="D9" s="11"/>
      <c r="E9" s="11"/>
      <c r="F9" s="11"/>
      <c r="G9" s="11"/>
      <c r="H9" s="11"/>
    </row>
    <row r="10" spans="1:11" ht="12.75">
      <c r="A10" t="s">
        <v>445</v>
      </c>
      <c r="D10" s="38" t="s">
        <v>453</v>
      </c>
      <c r="E10" s="40" t="s">
        <v>454</v>
      </c>
      <c r="F10" s="46" t="s">
        <v>453</v>
      </c>
      <c r="G10" s="51"/>
      <c r="H10" s="54" t="s">
        <v>453</v>
      </c>
      <c r="I10" s="51"/>
      <c r="J10" s="46" t="s">
        <v>222</v>
      </c>
      <c r="K10" s="47"/>
    </row>
    <row r="11" spans="4:11" ht="12.75">
      <c r="D11" s="48">
        <v>40360</v>
      </c>
      <c r="E11" s="50" t="s">
        <v>368</v>
      </c>
      <c r="F11" s="52" t="s">
        <v>455</v>
      </c>
      <c r="G11" s="53"/>
      <c r="H11" s="55">
        <v>40724</v>
      </c>
      <c r="I11" s="53"/>
      <c r="J11" s="52" t="s">
        <v>455</v>
      </c>
      <c r="K11" s="75"/>
    </row>
    <row r="12" spans="4:11" ht="12.75">
      <c r="D12" s="48" t="s">
        <v>174</v>
      </c>
      <c r="E12" s="50" t="s">
        <v>174</v>
      </c>
      <c r="F12" s="58" t="s">
        <v>449</v>
      </c>
      <c r="G12" s="87" t="s">
        <v>175</v>
      </c>
      <c r="H12" s="58" t="s">
        <v>449</v>
      </c>
      <c r="I12" s="87" t="s">
        <v>175</v>
      </c>
      <c r="J12" s="58" t="s">
        <v>449</v>
      </c>
      <c r="K12" s="87" t="s">
        <v>175</v>
      </c>
    </row>
    <row r="13" spans="2:11" ht="12.75">
      <c r="B13" s="157" t="s">
        <v>456</v>
      </c>
      <c r="C13" s="27"/>
      <c r="D13" s="49"/>
      <c r="E13" s="49"/>
      <c r="F13" s="41" t="s">
        <v>174</v>
      </c>
      <c r="G13" s="39" t="s">
        <v>174</v>
      </c>
      <c r="H13" s="41" t="s">
        <v>174</v>
      </c>
      <c r="I13" s="39" t="s">
        <v>174</v>
      </c>
      <c r="J13" s="41" t="s">
        <v>174</v>
      </c>
      <c r="K13" s="39" t="s">
        <v>174</v>
      </c>
    </row>
    <row r="14" spans="2:11" ht="12.75">
      <c r="B14" s="158" t="s">
        <v>851</v>
      </c>
      <c r="D14" s="43"/>
      <c r="E14" s="43"/>
      <c r="F14" s="43"/>
      <c r="G14" s="44"/>
      <c r="H14" s="44"/>
      <c r="I14" s="44"/>
      <c r="J14" s="43"/>
      <c r="K14" s="43"/>
    </row>
    <row r="15" spans="2:11" ht="12.75">
      <c r="B15" s="159" t="s">
        <v>852</v>
      </c>
      <c r="D15" s="154">
        <v>113511</v>
      </c>
      <c r="E15" s="154"/>
      <c r="F15" s="154">
        <v>19646</v>
      </c>
      <c r="G15" s="154">
        <v>19646</v>
      </c>
      <c r="H15" s="154">
        <f>+D15+E15-F15</f>
        <v>93865</v>
      </c>
      <c r="I15" s="154">
        <v>94495</v>
      </c>
      <c r="J15" s="154">
        <v>7716</v>
      </c>
      <c r="K15" s="154">
        <v>7728</v>
      </c>
    </row>
    <row r="16" spans="2:11" s="151" customFormat="1" ht="12.75">
      <c r="B16" s="144"/>
      <c r="D16" s="154"/>
      <c r="E16" s="154"/>
      <c r="F16" s="154"/>
      <c r="G16" s="154"/>
      <c r="H16" s="155" t="s">
        <v>445</v>
      </c>
      <c r="I16" s="154"/>
      <c r="J16" s="154"/>
      <c r="K16" s="154"/>
    </row>
    <row r="17" spans="2:11" s="151" customFormat="1" ht="12.75">
      <c r="B17" s="158" t="s">
        <v>182</v>
      </c>
      <c r="D17" s="154"/>
      <c r="E17" s="154"/>
      <c r="F17" s="154"/>
      <c r="G17" s="154"/>
      <c r="H17" s="155" t="s">
        <v>445</v>
      </c>
      <c r="I17" s="154"/>
      <c r="J17" s="154"/>
      <c r="K17" s="154"/>
    </row>
    <row r="18" spans="2:11" s="151" customFormat="1" ht="12.75">
      <c r="B18" s="159" t="s">
        <v>853</v>
      </c>
      <c r="D18" s="154">
        <v>27856</v>
      </c>
      <c r="E18" s="154"/>
      <c r="F18" s="154">
        <v>6277</v>
      </c>
      <c r="G18" s="154">
        <v>6277</v>
      </c>
      <c r="H18" s="154">
        <f aca="true" t="shared" si="0" ref="H18:H32">+D18+E18-F18</f>
        <v>21579</v>
      </c>
      <c r="I18" s="154">
        <v>21773</v>
      </c>
      <c r="J18" s="154">
        <v>1802</v>
      </c>
      <c r="K18" s="154">
        <v>1802</v>
      </c>
    </row>
    <row r="19" spans="2:11" s="151" customFormat="1" ht="12.75">
      <c r="B19" s="144"/>
      <c r="D19" s="154"/>
      <c r="E19" s="154"/>
      <c r="F19" s="154"/>
      <c r="G19" s="154"/>
      <c r="H19" s="155" t="s">
        <v>445</v>
      </c>
      <c r="I19" s="154"/>
      <c r="J19" s="154"/>
      <c r="K19" s="154"/>
    </row>
    <row r="20" spans="2:11" s="151" customFormat="1" ht="12.75">
      <c r="B20" s="158" t="s">
        <v>183</v>
      </c>
      <c r="D20" s="154"/>
      <c r="E20" s="154"/>
      <c r="F20" s="154"/>
      <c r="G20" s="154"/>
      <c r="H20" s="155" t="s">
        <v>445</v>
      </c>
      <c r="I20" s="154"/>
      <c r="J20" s="154"/>
      <c r="K20" s="154"/>
    </row>
    <row r="21" spans="2:11" s="151" customFormat="1" ht="12.75">
      <c r="B21" s="159" t="s">
        <v>854</v>
      </c>
      <c r="D21" s="154">
        <v>15981</v>
      </c>
      <c r="E21" s="154"/>
      <c r="F21" s="154">
        <v>4227</v>
      </c>
      <c r="G21" s="154">
        <v>4227</v>
      </c>
      <c r="H21" s="154">
        <f t="shared" si="0"/>
        <v>11754</v>
      </c>
      <c r="I21" s="154">
        <v>11872</v>
      </c>
      <c r="J21" s="154">
        <v>806</v>
      </c>
      <c r="K21" s="154">
        <v>914</v>
      </c>
    </row>
    <row r="22" spans="2:11" s="151" customFormat="1" ht="12.75">
      <c r="B22" s="159" t="s">
        <v>855</v>
      </c>
      <c r="D22" s="154">
        <v>51996</v>
      </c>
      <c r="E22" s="154"/>
      <c r="F22" s="154">
        <v>11717</v>
      </c>
      <c r="G22" s="154">
        <v>11717</v>
      </c>
      <c r="H22" s="154">
        <f t="shared" si="0"/>
        <v>40279</v>
      </c>
      <c r="I22" s="154">
        <v>40642</v>
      </c>
      <c r="J22" s="154">
        <v>3364</v>
      </c>
      <c r="K22" s="154">
        <v>3364</v>
      </c>
    </row>
    <row r="23" spans="2:11" s="151" customFormat="1" ht="12.75">
      <c r="B23" s="159" t="s">
        <v>856</v>
      </c>
      <c r="D23" s="154">
        <v>29713</v>
      </c>
      <c r="E23" s="154"/>
      <c r="F23" s="154">
        <v>6695</v>
      </c>
      <c r="G23" s="154">
        <v>6695</v>
      </c>
      <c r="H23" s="154">
        <f t="shared" si="0"/>
        <v>23018</v>
      </c>
      <c r="I23" s="154">
        <v>23225</v>
      </c>
      <c r="J23" s="154">
        <v>1923</v>
      </c>
      <c r="K23" s="154">
        <v>1923</v>
      </c>
    </row>
    <row r="24" spans="2:11" s="151" customFormat="1" ht="12.75">
      <c r="B24" s="159" t="s">
        <v>857</v>
      </c>
      <c r="D24" s="154">
        <v>40854</v>
      </c>
      <c r="E24" s="154"/>
      <c r="F24" s="154">
        <v>9206</v>
      </c>
      <c r="G24" s="154">
        <v>9206</v>
      </c>
      <c r="H24" s="154">
        <f t="shared" si="0"/>
        <v>31648</v>
      </c>
      <c r="I24" s="154">
        <v>31933</v>
      </c>
      <c r="J24" s="154">
        <v>2644</v>
      </c>
      <c r="K24" s="154">
        <v>2644</v>
      </c>
    </row>
    <row r="25" spans="2:11" s="151" customFormat="1" ht="12.75">
      <c r="B25" s="144"/>
      <c r="D25" s="154"/>
      <c r="E25" s="154"/>
      <c r="F25" s="154"/>
      <c r="G25" s="154"/>
      <c r="H25" s="155" t="s">
        <v>445</v>
      </c>
      <c r="I25" s="154"/>
      <c r="J25" s="154"/>
      <c r="K25" s="154"/>
    </row>
    <row r="26" spans="2:11" ht="12.75">
      <c r="B26" s="160" t="s">
        <v>184</v>
      </c>
      <c r="D26" s="154"/>
      <c r="E26" s="154"/>
      <c r="F26" s="154"/>
      <c r="G26" s="154"/>
      <c r="H26" s="155" t="s">
        <v>445</v>
      </c>
      <c r="I26" s="154"/>
      <c r="J26" s="154"/>
      <c r="K26" s="154"/>
    </row>
    <row r="27" spans="2:11" s="151" customFormat="1" ht="12.75">
      <c r="B27" s="159" t="s">
        <v>858</v>
      </c>
      <c r="D27" s="154">
        <v>55710</v>
      </c>
      <c r="E27" s="154"/>
      <c r="F27" s="154">
        <v>12554</v>
      </c>
      <c r="G27" s="154">
        <v>12554</v>
      </c>
      <c r="H27" s="154">
        <f t="shared" si="0"/>
        <v>43156</v>
      </c>
      <c r="I27" s="154">
        <v>43545</v>
      </c>
      <c r="J27" s="154">
        <v>3605</v>
      </c>
      <c r="K27" s="154">
        <v>3605</v>
      </c>
    </row>
    <row r="28" spans="2:11" s="151" customFormat="1" ht="12.75">
      <c r="B28" s="159" t="s">
        <v>859</v>
      </c>
      <c r="D28" s="154">
        <v>25254</v>
      </c>
      <c r="E28" s="154"/>
      <c r="F28" s="154">
        <v>5691</v>
      </c>
      <c r="G28" s="154">
        <v>5691</v>
      </c>
      <c r="H28" s="154">
        <f t="shared" si="0"/>
        <v>19563</v>
      </c>
      <c r="I28" s="154">
        <v>19741</v>
      </c>
      <c r="J28" s="154">
        <v>1634</v>
      </c>
      <c r="K28" s="154">
        <v>1634</v>
      </c>
    </row>
    <row r="29" spans="2:11" s="151" customFormat="1" ht="12.75">
      <c r="B29" s="159" t="s">
        <v>860</v>
      </c>
      <c r="D29" s="154">
        <v>18571</v>
      </c>
      <c r="E29" s="154"/>
      <c r="F29" s="154">
        <v>4185</v>
      </c>
      <c r="G29" s="154">
        <v>4185</v>
      </c>
      <c r="H29" s="154">
        <f t="shared" si="0"/>
        <v>14386</v>
      </c>
      <c r="I29" s="154">
        <v>14515</v>
      </c>
      <c r="J29" s="154">
        <v>1202</v>
      </c>
      <c r="K29" s="154">
        <v>1202</v>
      </c>
    </row>
    <row r="30" spans="2:11" s="151" customFormat="1" ht="12.75">
      <c r="B30" s="159" t="s">
        <v>861</v>
      </c>
      <c r="D30" s="154">
        <v>68108</v>
      </c>
      <c r="E30" s="154"/>
      <c r="F30" s="154">
        <v>11787</v>
      </c>
      <c r="G30" s="154">
        <v>11787</v>
      </c>
      <c r="H30" s="154">
        <f t="shared" si="0"/>
        <v>56321</v>
      </c>
      <c r="I30" s="154">
        <v>56697</v>
      </c>
      <c r="J30" s="154">
        <v>4630</v>
      </c>
      <c r="K30" s="154">
        <v>4637</v>
      </c>
    </row>
    <row r="31" spans="2:11" ht="12.75">
      <c r="B31" s="159" t="s">
        <v>862</v>
      </c>
      <c r="D31" s="154">
        <v>70646</v>
      </c>
      <c r="E31" s="154"/>
      <c r="F31" s="154">
        <v>22398</v>
      </c>
      <c r="G31" s="154">
        <v>11200</v>
      </c>
      <c r="H31" s="154">
        <f t="shared" si="0"/>
        <v>48248</v>
      </c>
      <c r="I31" s="154">
        <v>59513</v>
      </c>
      <c r="J31" s="154">
        <v>3040</v>
      </c>
      <c r="K31" s="154">
        <v>1545</v>
      </c>
    </row>
    <row r="32" spans="2:11" ht="12.75">
      <c r="B32" s="159" t="s">
        <v>863</v>
      </c>
      <c r="D32" s="156">
        <v>87026</v>
      </c>
      <c r="E32" s="156"/>
      <c r="F32" s="156">
        <v>19903</v>
      </c>
      <c r="G32" s="156">
        <v>19903</v>
      </c>
      <c r="H32" s="154">
        <f t="shared" si="0"/>
        <v>67123</v>
      </c>
      <c r="I32" s="156">
        <v>67123</v>
      </c>
      <c r="J32" s="156">
        <v>4511</v>
      </c>
      <c r="K32" s="156">
        <v>4829</v>
      </c>
    </row>
    <row r="33" spans="3:11" ht="12.75">
      <c r="C33" s="1"/>
      <c r="D33" s="73">
        <f aca="true" t="shared" si="1" ref="D33:K33">SUM(D15:D32)</f>
        <v>605226</v>
      </c>
      <c r="E33" s="73"/>
      <c r="F33" s="73">
        <f t="shared" si="1"/>
        <v>134286</v>
      </c>
      <c r="G33" s="73">
        <f t="shared" si="1"/>
        <v>123088</v>
      </c>
      <c r="H33" s="73">
        <f t="shared" si="1"/>
        <v>470940</v>
      </c>
      <c r="I33" s="73">
        <f t="shared" si="1"/>
        <v>485074</v>
      </c>
      <c r="J33" s="73">
        <f t="shared" si="1"/>
        <v>36877</v>
      </c>
      <c r="K33" s="73">
        <f t="shared" si="1"/>
        <v>35827</v>
      </c>
    </row>
    <row r="34" spans="2:8" ht="12.75">
      <c r="B34" s="144" t="s">
        <v>457</v>
      </c>
      <c r="C34" s="144"/>
      <c r="D34" s="142"/>
      <c r="E34" s="142"/>
      <c r="F34" s="142"/>
      <c r="G34" s="11"/>
      <c r="H34" s="11"/>
    </row>
    <row r="35" spans="2:8" s="184" customFormat="1" ht="12.75">
      <c r="B35" s="144" t="s">
        <v>71</v>
      </c>
      <c r="C35" s="144"/>
      <c r="D35" s="142"/>
      <c r="E35" s="142"/>
      <c r="F35" s="142"/>
      <c r="G35" s="11"/>
      <c r="H35" s="11"/>
    </row>
    <row r="36" spans="2:8" s="184" customFormat="1" ht="12.75">
      <c r="B36" s="144"/>
      <c r="C36" s="144"/>
      <c r="D36" s="142"/>
      <c r="E36" s="142"/>
      <c r="F36" s="142"/>
      <c r="G36" s="11"/>
      <c r="H36" s="11"/>
    </row>
    <row r="37" spans="2:8" s="184" customFormat="1" ht="12.75">
      <c r="B37" s="144" t="s">
        <v>867</v>
      </c>
      <c r="C37" s="144"/>
      <c r="D37" s="142"/>
      <c r="E37" s="142"/>
      <c r="F37" s="142"/>
      <c r="G37" s="11"/>
      <c r="H37" s="11"/>
    </row>
    <row r="38" spans="2:8" s="184" customFormat="1" ht="12.75">
      <c r="B38" s="144"/>
      <c r="C38" s="144"/>
      <c r="D38" s="142"/>
      <c r="E38" s="142"/>
      <c r="F38" s="142"/>
      <c r="G38" s="11"/>
      <c r="H38" s="11"/>
    </row>
    <row r="39" spans="1:8" ht="12.75">
      <c r="A39" s="45" t="s">
        <v>242</v>
      </c>
      <c r="B39" s="56" t="s">
        <v>585</v>
      </c>
      <c r="D39" s="11"/>
      <c r="E39" s="11"/>
      <c r="F39" s="11"/>
      <c r="G39" s="11"/>
      <c r="H39" s="11"/>
    </row>
    <row r="40" spans="5:8" ht="12.75">
      <c r="E40" s="11"/>
      <c r="F40" s="11"/>
      <c r="G40" s="11"/>
      <c r="H40" s="11"/>
    </row>
    <row r="41" spans="2:13" ht="12.75">
      <c r="B41" s="14" t="s">
        <v>864</v>
      </c>
      <c r="D41" s="12"/>
      <c r="E41" s="12"/>
      <c r="F41" s="12"/>
      <c r="G41" s="12"/>
      <c r="H41" s="12"/>
      <c r="I41" s="19"/>
      <c r="J41" s="19"/>
      <c r="K41" s="19"/>
      <c r="L41" s="19"/>
      <c r="M41" s="19"/>
    </row>
    <row r="42" spans="4:13" ht="12.75">
      <c r="D42" s="12"/>
      <c r="E42" s="12"/>
      <c r="F42" s="12"/>
      <c r="G42" s="12"/>
      <c r="H42" s="12"/>
      <c r="I42" s="19"/>
      <c r="J42" s="19"/>
      <c r="K42" s="19"/>
      <c r="L42" s="19"/>
      <c r="M42" s="19"/>
    </row>
    <row r="43" spans="1:13" ht="12.75">
      <c r="A43" s="9" t="str">
        <f>CoverIndex!$A$11</f>
        <v>TOWN OF EAST FREMANTLE</v>
      </c>
      <c r="B43" s="9"/>
      <c r="C43" s="9"/>
      <c r="D43" s="22"/>
      <c r="E43" s="22"/>
      <c r="F43" s="22"/>
      <c r="G43" s="22"/>
      <c r="H43" s="22"/>
      <c r="I43" s="9"/>
      <c r="J43" s="8"/>
      <c r="K43" s="8"/>
      <c r="L43" s="8"/>
      <c r="M43" s="8"/>
    </row>
    <row r="44" spans="1:13" ht="12.75">
      <c r="A44" s="9" t="s">
        <v>236</v>
      </c>
      <c r="B44" s="9"/>
      <c r="C44" s="9"/>
      <c r="D44" s="22"/>
      <c r="E44" s="22"/>
      <c r="F44" s="22"/>
      <c r="G44" s="22"/>
      <c r="H44" s="22"/>
      <c r="I44" s="9"/>
      <c r="J44" s="8"/>
      <c r="K44" s="8"/>
      <c r="L44" s="8"/>
      <c r="M44" s="8"/>
    </row>
    <row r="45" spans="1:13" ht="12.75">
      <c r="A45" s="9" t="str">
        <f>A4</f>
        <v>FOR THE YEAR ENDED 30TH JUNE 2011</v>
      </c>
      <c r="B45" s="9"/>
      <c r="C45" s="9"/>
      <c r="D45" s="22"/>
      <c r="E45" s="22"/>
      <c r="F45" s="22"/>
      <c r="G45" s="22"/>
      <c r="H45" s="22"/>
      <c r="I45" s="9"/>
      <c r="J45" s="8"/>
      <c r="K45" s="8"/>
      <c r="L45" s="8"/>
      <c r="M45" s="8"/>
    </row>
    <row r="46" spans="4:13" ht="12.75">
      <c r="D46" s="12"/>
      <c r="E46" s="12"/>
      <c r="F46" s="12"/>
      <c r="G46" s="12"/>
      <c r="H46" s="12"/>
      <c r="I46" s="19"/>
      <c r="J46" s="19"/>
      <c r="K46" s="19"/>
      <c r="L46" s="19"/>
      <c r="M46" s="19"/>
    </row>
    <row r="47" spans="1:13" ht="12.75">
      <c r="A47" s="107" t="s">
        <v>443</v>
      </c>
      <c r="B47" s="4" t="s">
        <v>460</v>
      </c>
      <c r="D47" s="12"/>
      <c r="E47" s="12"/>
      <c r="F47" s="12"/>
      <c r="G47" s="12"/>
      <c r="H47" s="12"/>
      <c r="I47" s="19"/>
      <c r="J47" s="19"/>
      <c r="K47" s="19"/>
      <c r="L47" s="19"/>
      <c r="M47" s="19"/>
    </row>
    <row r="48" spans="4:13" ht="12.75">
      <c r="D48" s="12"/>
      <c r="E48" s="12"/>
      <c r="F48" s="12"/>
      <c r="G48" s="12"/>
      <c r="H48" s="117" t="s">
        <v>445</v>
      </c>
      <c r="I48" s="19"/>
      <c r="J48" s="19"/>
      <c r="K48" s="19"/>
      <c r="L48" s="19"/>
      <c r="M48" s="19"/>
    </row>
    <row r="49" spans="1:13" ht="12.75">
      <c r="A49" s="45" t="s">
        <v>248</v>
      </c>
      <c r="B49" s="56" t="s">
        <v>30</v>
      </c>
      <c r="D49" s="12"/>
      <c r="E49" s="12"/>
      <c r="F49" s="12"/>
      <c r="G49" s="12"/>
      <c r="H49" s="12"/>
      <c r="I49" s="19"/>
      <c r="J49" s="19"/>
      <c r="K49" s="19"/>
      <c r="L49" s="19"/>
      <c r="M49" s="19"/>
    </row>
    <row r="50" spans="4:13" ht="12.75">
      <c r="D50" s="12"/>
      <c r="E50" s="12"/>
      <c r="F50" s="12"/>
      <c r="G50" s="12"/>
      <c r="H50" s="12"/>
      <c r="I50" s="19"/>
      <c r="J50" s="19"/>
      <c r="K50" s="19"/>
      <c r="L50" s="19"/>
      <c r="M50" s="19"/>
    </row>
    <row r="51" spans="2:13" s="151" customFormat="1" ht="12.75">
      <c r="B51" s="14" t="s">
        <v>968</v>
      </c>
      <c r="D51" s="12"/>
      <c r="E51" s="12"/>
      <c r="F51" s="12"/>
      <c r="G51" s="12"/>
      <c r="H51" s="12"/>
      <c r="I51" s="19"/>
      <c r="J51" s="19"/>
      <c r="K51" s="19"/>
      <c r="L51" s="19"/>
      <c r="M51" s="19"/>
    </row>
    <row r="52" spans="4:13" ht="12.75">
      <c r="D52" s="12"/>
      <c r="E52" s="12"/>
      <c r="F52" s="12"/>
      <c r="G52" s="12"/>
      <c r="H52" s="12"/>
      <c r="I52" s="19"/>
      <c r="J52" s="19"/>
      <c r="K52" s="19"/>
      <c r="L52" s="19"/>
      <c r="M52" s="19"/>
    </row>
    <row r="53" spans="1:13" ht="12.75">
      <c r="A53" s="45" t="s">
        <v>249</v>
      </c>
      <c r="B53" s="56" t="s">
        <v>491</v>
      </c>
      <c r="D53" s="12"/>
      <c r="E53" s="12"/>
      <c r="F53" s="12"/>
      <c r="G53" s="12"/>
      <c r="H53" s="12"/>
      <c r="I53" s="19"/>
      <c r="J53" s="19"/>
      <c r="K53" s="19"/>
      <c r="L53" s="19"/>
      <c r="M53" s="19"/>
    </row>
    <row r="54" spans="4:13" ht="12.75">
      <c r="D54" s="12"/>
      <c r="E54" s="12"/>
      <c r="F54" s="12"/>
      <c r="G54" s="12"/>
      <c r="H54" s="12"/>
      <c r="I54" s="19"/>
      <c r="J54" s="19"/>
      <c r="K54" s="19"/>
      <c r="L54" s="19"/>
      <c r="M54" s="19"/>
    </row>
    <row r="55" spans="2:13" ht="12.75">
      <c r="B55" s="159" t="s">
        <v>865</v>
      </c>
      <c r="C55" s="144"/>
      <c r="D55" s="153"/>
      <c r="E55" s="153"/>
      <c r="F55" s="153"/>
      <c r="G55" s="153"/>
      <c r="H55" s="153"/>
      <c r="I55" s="161"/>
      <c r="J55" s="161"/>
      <c r="K55" s="19"/>
      <c r="L55" s="19"/>
      <c r="M55" s="19"/>
    </row>
    <row r="56" spans="2:13" ht="12.75">
      <c r="B56" s="159" t="s">
        <v>967</v>
      </c>
      <c r="C56" s="144"/>
      <c r="D56" s="153"/>
      <c r="E56" s="153"/>
      <c r="F56" s="153"/>
      <c r="G56" s="153"/>
      <c r="H56" s="153"/>
      <c r="I56" s="161"/>
      <c r="J56" s="161"/>
      <c r="K56" s="19"/>
      <c r="L56" s="19"/>
      <c r="M56" s="19"/>
    </row>
    <row r="57" spans="4:13" ht="12.75">
      <c r="D57" s="12"/>
      <c r="E57" s="12"/>
      <c r="F57" s="12"/>
      <c r="G57" s="12"/>
      <c r="H57" s="12"/>
      <c r="I57" s="19"/>
      <c r="J57" s="19"/>
      <c r="K57" s="19"/>
      <c r="L57" s="19"/>
      <c r="M57" s="19"/>
    </row>
    <row r="58" spans="4:8" ht="12.75">
      <c r="D58" s="11"/>
      <c r="E58" s="11"/>
      <c r="F58" s="11"/>
      <c r="G58" s="11"/>
      <c r="H58" s="11"/>
    </row>
    <row r="59" spans="1:14" ht="12.75">
      <c r="A59" s="9" t="str">
        <f>CoverIndex!$A$11</f>
        <v>TOWN OF EAST FREMANTLE</v>
      </c>
      <c r="B59" s="9"/>
      <c r="C59" s="9"/>
      <c r="D59" s="22"/>
      <c r="E59" s="22"/>
      <c r="F59" s="22"/>
      <c r="G59" s="22"/>
      <c r="H59" s="22"/>
      <c r="I59" s="9"/>
      <c r="J59" s="9"/>
      <c r="K59" s="9"/>
      <c r="L59" s="9"/>
      <c r="M59" s="9"/>
      <c r="N59" s="9"/>
    </row>
    <row r="60" spans="1:14" ht="12.75">
      <c r="A60" s="9" t="s">
        <v>236</v>
      </c>
      <c r="B60" s="9"/>
      <c r="C60" s="9"/>
      <c r="D60" s="22"/>
      <c r="E60" s="22"/>
      <c r="F60" s="22"/>
      <c r="G60" s="22"/>
      <c r="H60" s="22"/>
      <c r="I60" s="9"/>
      <c r="J60" s="9"/>
      <c r="K60" s="9"/>
      <c r="L60" s="9"/>
      <c r="M60" s="9"/>
      <c r="N60" s="9"/>
    </row>
    <row r="61" spans="1:14" ht="12.75">
      <c r="A61" s="9" t="str">
        <f>A4</f>
        <v>FOR THE YEAR ENDED 30TH JUNE 2011</v>
      </c>
      <c r="B61" s="9"/>
      <c r="C61" s="9"/>
      <c r="D61" s="22"/>
      <c r="E61" s="22"/>
      <c r="F61" s="22"/>
      <c r="G61" s="22"/>
      <c r="H61" s="22"/>
      <c r="I61" s="9"/>
      <c r="J61" s="9"/>
      <c r="K61" s="9"/>
      <c r="L61" s="9"/>
      <c r="M61" s="9"/>
      <c r="N61" s="9"/>
    </row>
    <row r="62" spans="4:8" ht="12.75">
      <c r="D62" s="11"/>
      <c r="E62" s="11"/>
      <c r="F62" s="11"/>
      <c r="G62" s="11"/>
      <c r="H62" s="11"/>
    </row>
    <row r="63" spans="4:8" ht="12.75">
      <c r="D63" s="11"/>
      <c r="E63" s="11"/>
      <c r="F63" s="11"/>
      <c r="G63" s="11"/>
      <c r="H63" s="11"/>
    </row>
    <row r="64" spans="1:8" ht="12.75">
      <c r="A64" s="18" t="s">
        <v>450</v>
      </c>
      <c r="B64" s="79" t="s">
        <v>586</v>
      </c>
      <c r="E64" s="11"/>
      <c r="F64" s="11"/>
      <c r="G64" s="11"/>
      <c r="H64" s="11"/>
    </row>
    <row r="65" spans="4:8" ht="12.75">
      <c r="D65" s="11"/>
      <c r="E65" s="11"/>
      <c r="F65" s="11"/>
      <c r="G65" s="11"/>
      <c r="H65" s="11"/>
    </row>
    <row r="66" spans="4:14" ht="12.75">
      <c r="D66" s="38" t="s">
        <v>493</v>
      </c>
      <c r="E66" s="40" t="s">
        <v>494</v>
      </c>
      <c r="F66" s="40" t="s">
        <v>495</v>
      </c>
      <c r="G66" s="40" t="s">
        <v>459</v>
      </c>
      <c r="H66" s="38" t="s">
        <v>496</v>
      </c>
      <c r="I66" s="38" t="s">
        <v>497</v>
      </c>
      <c r="J66" s="38" t="s">
        <v>458</v>
      </c>
      <c r="K66" s="38" t="s">
        <v>175</v>
      </c>
      <c r="L66" s="38" t="s">
        <v>175</v>
      </c>
      <c r="M66" s="38" t="s">
        <v>175</v>
      </c>
      <c r="N66" s="38" t="s">
        <v>175</v>
      </c>
    </row>
    <row r="67" spans="4:14" ht="12.75">
      <c r="D67" s="58" t="s">
        <v>174</v>
      </c>
      <c r="E67" s="58" t="s">
        <v>498</v>
      </c>
      <c r="F67" s="58" t="s">
        <v>499</v>
      </c>
      <c r="G67" s="50" t="s">
        <v>500</v>
      </c>
      <c r="H67" s="58" t="s">
        <v>216</v>
      </c>
      <c r="I67" s="58" t="s">
        <v>216</v>
      </c>
      <c r="J67" s="58" t="s">
        <v>500</v>
      </c>
      <c r="K67" s="58" t="s">
        <v>459</v>
      </c>
      <c r="L67" s="58" t="s">
        <v>496</v>
      </c>
      <c r="M67" s="58" t="s">
        <v>497</v>
      </c>
      <c r="N67" s="58" t="s">
        <v>458</v>
      </c>
    </row>
    <row r="68" spans="4:14" ht="12.75">
      <c r="D68" s="58"/>
      <c r="E68" s="58" t="s">
        <v>502</v>
      </c>
      <c r="F68" s="58" t="s">
        <v>174</v>
      </c>
      <c r="G68" s="58" t="s">
        <v>174</v>
      </c>
      <c r="H68" s="58" t="s">
        <v>174</v>
      </c>
      <c r="I68" s="58" t="s">
        <v>174</v>
      </c>
      <c r="J68" s="58" t="s">
        <v>174</v>
      </c>
      <c r="K68" s="58" t="s">
        <v>500</v>
      </c>
      <c r="L68" s="58" t="s">
        <v>459</v>
      </c>
      <c r="M68" s="58" t="s">
        <v>459</v>
      </c>
      <c r="N68" s="58" t="s">
        <v>500</v>
      </c>
    </row>
    <row r="69" spans="1:14" ht="0.75" customHeight="1">
      <c r="A69" s="64" t="s">
        <v>501</v>
      </c>
      <c r="B69" s="65"/>
      <c r="C69" s="27"/>
      <c r="D69" s="39"/>
      <c r="E69" s="39"/>
      <c r="F69" s="39"/>
      <c r="G69" s="39"/>
      <c r="H69" s="39"/>
      <c r="I69" s="41"/>
      <c r="J69" s="41"/>
      <c r="K69" s="41" t="s">
        <v>174</v>
      </c>
      <c r="L69" s="41" t="s">
        <v>174</v>
      </c>
      <c r="M69" s="41" t="s">
        <v>174</v>
      </c>
      <c r="N69" s="41" t="s">
        <v>174</v>
      </c>
    </row>
    <row r="70" spans="1:14" ht="12.75">
      <c r="A70" s="162" t="s">
        <v>551</v>
      </c>
      <c r="B70" s="163"/>
      <c r="C70" s="164"/>
      <c r="D70" s="165"/>
      <c r="E70" s="166"/>
      <c r="F70" s="166"/>
      <c r="G70" s="166"/>
      <c r="H70" s="165"/>
      <c r="I70" s="165"/>
      <c r="J70" s="165"/>
      <c r="K70" s="165"/>
      <c r="L70" s="165"/>
      <c r="M70" s="165"/>
      <c r="N70" s="165"/>
    </row>
    <row r="71" spans="1:14" ht="12.75">
      <c r="A71" s="167"/>
      <c r="B71" s="168" t="s">
        <v>866</v>
      </c>
      <c r="C71" s="169"/>
      <c r="D71" s="170">
        <v>8.4254</v>
      </c>
      <c r="E71" s="171">
        <f>3106-211</f>
        <v>2895</v>
      </c>
      <c r="F71" s="154">
        <v>48467534</v>
      </c>
      <c r="G71" s="154">
        <v>4083583</v>
      </c>
      <c r="H71" s="154">
        <v>15514</v>
      </c>
      <c r="I71" s="294">
        <v>0</v>
      </c>
      <c r="J71" s="154">
        <f>SUM(G71:I71)</f>
        <v>4099097</v>
      </c>
      <c r="K71" s="154">
        <f>4095218+602</f>
        <v>4095820</v>
      </c>
      <c r="L71" s="154">
        <v>25000</v>
      </c>
      <c r="M71" s="294">
        <v>0</v>
      </c>
      <c r="N71" s="154">
        <f>SUM(K71:M71)</f>
        <v>4120820</v>
      </c>
    </row>
    <row r="72" spans="1:14" ht="12.75">
      <c r="A72" s="167"/>
      <c r="B72" s="161" t="s">
        <v>747</v>
      </c>
      <c r="C72" s="169"/>
      <c r="D72" s="170">
        <v>11.6797</v>
      </c>
      <c r="E72" s="171">
        <v>98</v>
      </c>
      <c r="F72" s="154">
        <v>6589917</v>
      </c>
      <c r="G72" s="154">
        <v>769683</v>
      </c>
      <c r="H72" s="294">
        <v>0</v>
      </c>
      <c r="I72" s="294">
        <v>0</v>
      </c>
      <c r="J72" s="154">
        <f>SUM(G72:I72)</f>
        <v>769683</v>
      </c>
      <c r="K72" s="154">
        <v>745077</v>
      </c>
      <c r="L72" s="294">
        <v>0</v>
      </c>
      <c r="M72" s="294">
        <v>0</v>
      </c>
      <c r="N72" s="154">
        <f>SUM(K72:M72)</f>
        <v>745077</v>
      </c>
    </row>
    <row r="73" spans="1:14" ht="12.75">
      <c r="A73" s="167"/>
      <c r="B73" s="161" t="s">
        <v>748</v>
      </c>
      <c r="C73" s="169"/>
      <c r="D73" s="170">
        <v>11.6797</v>
      </c>
      <c r="E73" s="171">
        <v>5</v>
      </c>
      <c r="F73" s="154">
        <v>738400</v>
      </c>
      <c r="G73" s="154">
        <v>86243</v>
      </c>
      <c r="H73" s="294">
        <v>0</v>
      </c>
      <c r="I73" s="294">
        <v>0</v>
      </c>
      <c r="J73" s="154">
        <f>SUM(G73:I73)</f>
        <v>86243</v>
      </c>
      <c r="K73" s="154">
        <v>86243</v>
      </c>
      <c r="L73" s="294">
        <v>0</v>
      </c>
      <c r="M73" s="294">
        <v>0</v>
      </c>
      <c r="N73" s="154">
        <f>SUM(K73:M73)</f>
        <v>86243</v>
      </c>
    </row>
    <row r="74" spans="1:14" ht="12.75">
      <c r="A74" s="167"/>
      <c r="B74" s="161"/>
      <c r="C74" s="169"/>
      <c r="D74" s="170"/>
      <c r="E74" s="172"/>
      <c r="F74" s="156"/>
      <c r="G74" s="156"/>
      <c r="H74" s="156"/>
      <c r="I74" s="156"/>
      <c r="J74" s="154"/>
      <c r="K74" s="156"/>
      <c r="L74" s="156"/>
      <c r="M74" s="156"/>
      <c r="N74" s="154"/>
    </row>
    <row r="75" spans="1:14" ht="12.75">
      <c r="A75" s="173" t="s">
        <v>552</v>
      </c>
      <c r="B75" s="161"/>
      <c r="C75" s="169"/>
      <c r="D75" s="174"/>
      <c r="E75" s="175">
        <f aca="true" t="shared" si="2" ref="E75:N75">SUM(E71:E74)</f>
        <v>2998</v>
      </c>
      <c r="F75" s="176">
        <f t="shared" si="2"/>
        <v>55795851</v>
      </c>
      <c r="G75" s="176">
        <f t="shared" si="2"/>
        <v>4939509</v>
      </c>
      <c r="H75" s="176">
        <f t="shared" si="2"/>
        <v>15514</v>
      </c>
      <c r="I75" s="297">
        <f t="shared" si="2"/>
        <v>0</v>
      </c>
      <c r="J75" s="176">
        <f t="shared" si="2"/>
        <v>4955023</v>
      </c>
      <c r="K75" s="176">
        <f t="shared" si="2"/>
        <v>4927140</v>
      </c>
      <c r="L75" s="176">
        <f t="shared" si="2"/>
        <v>25000</v>
      </c>
      <c r="M75" s="297">
        <f t="shared" si="2"/>
        <v>0</v>
      </c>
      <c r="N75" s="176">
        <f t="shared" si="2"/>
        <v>4952140</v>
      </c>
    </row>
    <row r="76" spans="1:14" ht="12.75">
      <c r="A76" s="173"/>
      <c r="B76" s="161"/>
      <c r="C76" s="169"/>
      <c r="D76" s="177" t="s">
        <v>553</v>
      </c>
      <c r="E76" s="178"/>
      <c r="F76" s="142"/>
      <c r="G76" s="142"/>
      <c r="H76" s="142"/>
      <c r="I76" s="142"/>
      <c r="J76" s="142"/>
      <c r="K76" s="142"/>
      <c r="L76" s="142"/>
      <c r="M76" s="142"/>
      <c r="N76" s="142"/>
    </row>
    <row r="77" spans="1:14" ht="12.75">
      <c r="A77" s="173" t="s">
        <v>554</v>
      </c>
      <c r="B77" s="161"/>
      <c r="C77" s="169"/>
      <c r="D77" s="179" t="s">
        <v>174</v>
      </c>
      <c r="E77" s="178"/>
      <c r="F77" s="142"/>
      <c r="G77" s="142"/>
      <c r="H77" s="142"/>
      <c r="I77" s="142"/>
      <c r="J77" s="142"/>
      <c r="K77" s="142"/>
      <c r="L77" s="142"/>
      <c r="M77" s="142"/>
      <c r="N77" s="142"/>
    </row>
    <row r="78" spans="1:14" ht="12.75">
      <c r="A78" s="167"/>
      <c r="B78" s="168" t="s">
        <v>866</v>
      </c>
      <c r="C78" s="169"/>
      <c r="D78" s="180">
        <v>723</v>
      </c>
      <c r="E78" s="181">
        <v>211</v>
      </c>
      <c r="F78" s="166">
        <v>1534000</v>
      </c>
      <c r="G78" s="166">
        <v>152553</v>
      </c>
      <c r="H78" s="296">
        <v>0</v>
      </c>
      <c r="I78" s="296">
        <v>0</v>
      </c>
      <c r="J78" s="166">
        <f>SUM(G78:I78)</f>
        <v>152553</v>
      </c>
      <c r="K78" s="166">
        <v>152553</v>
      </c>
      <c r="L78" s="296">
        <v>0</v>
      </c>
      <c r="M78" s="296">
        <v>0</v>
      </c>
      <c r="N78" s="166">
        <f>SUM(K78:M78)</f>
        <v>152553</v>
      </c>
    </row>
    <row r="79" spans="1:14" ht="12.75">
      <c r="A79" s="167"/>
      <c r="B79" s="161"/>
      <c r="C79" s="169"/>
      <c r="D79" s="182"/>
      <c r="E79" s="172"/>
      <c r="F79" s="156"/>
      <c r="G79" s="154"/>
      <c r="H79" s="156"/>
      <c r="I79" s="156"/>
      <c r="J79" s="154"/>
      <c r="K79" s="156"/>
      <c r="L79" s="156"/>
      <c r="M79" s="154"/>
      <c r="N79" s="154"/>
    </row>
    <row r="80" spans="1:14" ht="12.75">
      <c r="A80" s="173" t="s">
        <v>552</v>
      </c>
      <c r="B80" s="161"/>
      <c r="C80" s="169"/>
      <c r="D80" s="156"/>
      <c r="E80" s="175">
        <f aca="true" t="shared" si="3" ref="E80:N80">SUM(E78:E79)</f>
        <v>211</v>
      </c>
      <c r="F80" s="183">
        <f t="shared" si="3"/>
        <v>1534000</v>
      </c>
      <c r="G80" s="183">
        <f t="shared" si="3"/>
        <v>152553</v>
      </c>
      <c r="H80" s="297">
        <f t="shared" si="3"/>
        <v>0</v>
      </c>
      <c r="I80" s="297">
        <f t="shared" si="3"/>
        <v>0</v>
      </c>
      <c r="J80" s="183">
        <f t="shared" si="3"/>
        <v>152553</v>
      </c>
      <c r="K80" s="183">
        <f t="shared" si="3"/>
        <v>152553</v>
      </c>
      <c r="L80" s="297">
        <f t="shared" si="3"/>
        <v>0</v>
      </c>
      <c r="M80" s="297">
        <f t="shared" si="3"/>
        <v>0</v>
      </c>
      <c r="N80" s="183">
        <f t="shared" si="3"/>
        <v>152553</v>
      </c>
    </row>
    <row r="81" spans="1:14" ht="12.75">
      <c r="A81" s="167"/>
      <c r="B81" s="161"/>
      <c r="C81" s="169"/>
      <c r="D81" s="142"/>
      <c r="E81" s="142"/>
      <c r="F81" s="142"/>
      <c r="G81" s="142"/>
      <c r="H81" s="142"/>
      <c r="I81" s="142"/>
      <c r="J81" s="166">
        <f>+J75+J80</f>
        <v>5107576</v>
      </c>
      <c r="K81" s="142"/>
      <c r="L81" s="142"/>
      <c r="M81" s="142"/>
      <c r="N81" s="166">
        <f>+N75+N80</f>
        <v>5104693</v>
      </c>
    </row>
    <row r="82" spans="1:14" ht="12.75">
      <c r="A82" s="167"/>
      <c r="B82" s="161"/>
      <c r="C82" s="169"/>
      <c r="D82" s="142"/>
      <c r="E82" s="142"/>
      <c r="F82" s="142"/>
      <c r="G82" s="142"/>
      <c r="H82" s="142"/>
      <c r="I82" s="142"/>
      <c r="J82" s="166">
        <f>SUM(J81:J81)</f>
        <v>5107576</v>
      </c>
      <c r="K82" s="142"/>
      <c r="L82" s="142"/>
      <c r="M82" s="142"/>
      <c r="N82" s="166">
        <f>SUM(N81:N81)</f>
        <v>5104693</v>
      </c>
    </row>
    <row r="83" spans="1:14" ht="12.75">
      <c r="A83" s="57" t="s">
        <v>555</v>
      </c>
      <c r="B83" s="27"/>
      <c r="C83" s="42"/>
      <c r="D83" s="11"/>
      <c r="E83" s="11"/>
      <c r="F83" s="11"/>
      <c r="G83" s="11"/>
      <c r="H83" s="11"/>
      <c r="I83" s="11"/>
      <c r="J83" s="73">
        <f>SUM(J82:J82)</f>
        <v>5107576</v>
      </c>
      <c r="K83" s="11"/>
      <c r="L83" s="11"/>
      <c r="M83" s="11"/>
      <c r="N83" s="73">
        <f>SUM(N82:N82)</f>
        <v>5104693</v>
      </c>
    </row>
    <row r="84" spans="4:8" ht="12.75">
      <c r="D84" s="11"/>
      <c r="E84" s="11"/>
      <c r="F84" s="11"/>
      <c r="G84" s="11"/>
      <c r="H84" s="11"/>
    </row>
  </sheetData>
  <sheetProtection/>
  <printOptions horizontalCentered="1"/>
  <pageMargins left="0.1968503937007874" right="0.1968503937007874" top="0.1968503937007874" bottom="0.1968503937007874" header="0.11811023622047245" footer="0.11811023622047245"/>
  <pageSetup horizontalDpi="360" verticalDpi="360" orientation="landscape" paperSize="9" r:id="rId1"/>
  <headerFooter alignWithMargins="0">
    <oddFooter>&amp;CPage &amp;P</oddFooter>
  </headerFooter>
  <rowBreaks count="2" manualBreakCount="2">
    <brk id="41" max="255" man="1"/>
    <brk id="57" max="255" man="1"/>
  </rowBreaks>
</worksheet>
</file>

<file path=xl/worksheets/sheet18.xml><?xml version="1.0" encoding="utf-8"?>
<worksheet xmlns="http://schemas.openxmlformats.org/spreadsheetml/2006/main" xmlns:r="http://schemas.openxmlformats.org/officeDocument/2006/relationships">
  <dimension ref="A3:K111"/>
  <sheetViews>
    <sheetView zoomScalePageLayoutView="0" workbookViewId="0" topLeftCell="A91">
      <selection activeCell="D118" sqref="D118"/>
    </sheetView>
  </sheetViews>
  <sheetFormatPr defaultColWidth="9.140625" defaultRowHeight="12.75"/>
  <cols>
    <col min="1" max="1" width="4.7109375" style="0" customWidth="1"/>
    <col min="2" max="2" width="22.7109375" style="0" customWidth="1"/>
    <col min="3" max="3" width="2.7109375" style="0" customWidth="1"/>
    <col min="4" max="10" width="9.7109375" style="0" customWidth="1"/>
  </cols>
  <sheetData>
    <row r="3" spans="1:10" ht="12.75">
      <c r="A3" s="9" t="str">
        <f>CoverIndex!$A$11</f>
        <v>TOWN OF EAST FREMANTLE</v>
      </c>
      <c r="B3" s="9"/>
      <c r="C3" s="9"/>
      <c r="D3" s="22"/>
      <c r="E3" s="22"/>
      <c r="F3" s="22"/>
      <c r="G3" s="22"/>
      <c r="H3" s="22"/>
      <c r="I3" s="9"/>
      <c r="J3" s="9"/>
    </row>
    <row r="4" spans="1:10" ht="12.75">
      <c r="A4" s="9" t="s">
        <v>236</v>
      </c>
      <c r="B4" s="9"/>
      <c r="C4" s="9"/>
      <c r="D4" s="22"/>
      <c r="E4" s="22"/>
      <c r="F4" s="22"/>
      <c r="G4" s="22"/>
      <c r="H4" s="22"/>
      <c r="I4" s="9"/>
      <c r="J4" s="9"/>
    </row>
    <row r="5" spans="1:10" ht="12.75">
      <c r="A5" s="9" t="str">
        <f>CoverIndex!A15</f>
        <v>FOR THE YEAR ENDED 30TH JUNE 2011</v>
      </c>
      <c r="B5" s="9"/>
      <c r="C5" s="9"/>
      <c r="D5" s="22"/>
      <c r="E5" s="22"/>
      <c r="F5" s="22"/>
      <c r="G5" s="22"/>
      <c r="H5" s="22"/>
      <c r="I5" s="9"/>
      <c r="J5" s="9"/>
    </row>
    <row r="6" spans="1:10" ht="12.75">
      <c r="A6" s="9"/>
      <c r="B6" s="9"/>
      <c r="C6" s="9"/>
      <c r="D6" s="22"/>
      <c r="E6" s="22"/>
      <c r="F6" s="22"/>
      <c r="G6" s="22"/>
      <c r="H6" s="22"/>
      <c r="I6" s="9"/>
      <c r="J6" s="9"/>
    </row>
    <row r="7" spans="4:8" ht="12.75">
      <c r="D7" s="11"/>
      <c r="E7" s="11"/>
      <c r="F7" s="11"/>
      <c r="G7" s="11"/>
      <c r="H7" s="11"/>
    </row>
    <row r="8" spans="4:8" ht="12.75">
      <c r="D8" s="11"/>
      <c r="E8" s="11"/>
      <c r="F8" s="11"/>
      <c r="G8" s="11"/>
      <c r="H8" s="11"/>
    </row>
    <row r="9" spans="1:8" ht="12.75">
      <c r="A9" s="107" t="s">
        <v>451</v>
      </c>
      <c r="B9" s="81" t="s">
        <v>577</v>
      </c>
      <c r="D9" s="11"/>
      <c r="E9" s="11"/>
      <c r="F9" s="11"/>
      <c r="G9" s="11"/>
      <c r="H9" s="11"/>
    </row>
    <row r="10" spans="1:8" ht="12.75">
      <c r="A10" s="18"/>
      <c r="B10" s="4"/>
      <c r="D10" s="11"/>
      <c r="E10" s="11"/>
      <c r="F10" s="11"/>
      <c r="G10" s="11"/>
      <c r="H10" s="11"/>
    </row>
    <row r="11" spans="1:8" ht="12.75">
      <c r="A11" t="s">
        <v>445</v>
      </c>
      <c r="B11" s="14" t="s">
        <v>793</v>
      </c>
      <c r="D11" s="11"/>
      <c r="E11" s="11"/>
      <c r="F11" s="11"/>
      <c r="G11" s="11"/>
      <c r="H11" s="11"/>
    </row>
    <row r="12" spans="4:8" ht="12.75">
      <c r="D12" s="11"/>
      <c r="E12" s="11"/>
      <c r="F12" s="11"/>
      <c r="G12" s="11"/>
      <c r="H12" s="11"/>
    </row>
    <row r="13" spans="4:8" ht="12.75">
      <c r="D13" s="11"/>
      <c r="E13" s="11"/>
      <c r="F13" s="11"/>
      <c r="G13" s="11"/>
      <c r="H13" s="11"/>
    </row>
    <row r="14" spans="4:8" ht="12.75">
      <c r="D14" s="11"/>
      <c r="E14" s="11"/>
      <c r="F14" s="11"/>
      <c r="G14" s="11"/>
      <c r="H14" s="11"/>
    </row>
    <row r="15" spans="1:8" ht="12.75">
      <c r="A15" s="107" t="s">
        <v>492</v>
      </c>
      <c r="B15" s="81" t="s">
        <v>587</v>
      </c>
      <c r="D15" s="11"/>
      <c r="E15" s="11"/>
      <c r="F15" s="11"/>
      <c r="G15" s="11"/>
      <c r="H15" s="11"/>
    </row>
    <row r="16" spans="4:8" ht="12.75">
      <c r="D16" s="11"/>
      <c r="E16" s="11"/>
      <c r="F16" s="11"/>
      <c r="G16" s="11"/>
      <c r="H16" s="11"/>
    </row>
    <row r="17" spans="1:8" ht="12.75">
      <c r="A17" t="s">
        <v>445</v>
      </c>
      <c r="B17" s="14" t="s">
        <v>794</v>
      </c>
      <c r="D17" s="11"/>
      <c r="E17" s="11"/>
      <c r="F17" s="11"/>
      <c r="G17" s="11"/>
      <c r="H17" s="11"/>
    </row>
    <row r="18" spans="4:8" ht="12.75">
      <c r="D18" s="11"/>
      <c r="E18" s="11"/>
      <c r="F18" s="11"/>
      <c r="G18" s="11"/>
      <c r="H18" s="11"/>
    </row>
    <row r="19" spans="1:10" ht="12.75">
      <c r="A19" s="9"/>
      <c r="B19" s="9"/>
      <c r="C19" s="9"/>
      <c r="D19" s="22"/>
      <c r="E19" s="22"/>
      <c r="F19" s="22"/>
      <c r="G19" s="22"/>
      <c r="H19" s="22"/>
      <c r="I19" s="9"/>
      <c r="J19" s="9"/>
    </row>
    <row r="20" spans="1:8" ht="12.75">
      <c r="A20" s="107" t="s">
        <v>556</v>
      </c>
      <c r="B20" s="24" t="s">
        <v>558</v>
      </c>
      <c r="E20" s="11"/>
      <c r="F20" s="11"/>
      <c r="G20" s="11"/>
      <c r="H20" s="11"/>
    </row>
    <row r="21" spans="2:8" ht="12.75">
      <c r="B21" s="114" t="s">
        <v>588</v>
      </c>
      <c r="D21" s="11"/>
      <c r="E21" s="11"/>
      <c r="F21" s="11"/>
      <c r="G21" s="11"/>
      <c r="H21" s="11"/>
    </row>
    <row r="22" spans="4:8" ht="12.75">
      <c r="D22" s="11"/>
      <c r="E22" s="11"/>
      <c r="F22" s="11"/>
      <c r="G22" s="11"/>
      <c r="H22" s="11"/>
    </row>
    <row r="23" spans="2:8" ht="12.75">
      <c r="B23" s="14" t="s">
        <v>795</v>
      </c>
      <c r="D23" s="11"/>
      <c r="E23" s="11"/>
      <c r="F23" s="11"/>
      <c r="G23" s="11"/>
      <c r="H23" s="11"/>
    </row>
    <row r="24" spans="4:8" ht="12.75">
      <c r="D24" s="11"/>
      <c r="E24" s="11"/>
      <c r="F24" s="11"/>
      <c r="G24" s="11"/>
      <c r="H24" s="11"/>
    </row>
    <row r="25" spans="4:8" ht="12.75">
      <c r="D25" s="11"/>
      <c r="E25" s="11"/>
      <c r="F25" s="11"/>
      <c r="G25" s="11"/>
      <c r="H25" s="11"/>
    </row>
    <row r="26" spans="1:8" ht="12.75">
      <c r="A26" s="18" t="s">
        <v>801</v>
      </c>
      <c r="B26" s="79" t="s">
        <v>589</v>
      </c>
      <c r="E26" s="11"/>
      <c r="F26" s="11"/>
      <c r="G26" s="11"/>
      <c r="H26" s="11"/>
    </row>
    <row r="27" spans="4:8" ht="12.75">
      <c r="D27" s="11"/>
      <c r="E27" s="11"/>
      <c r="F27" s="11"/>
      <c r="G27" s="11"/>
      <c r="H27" s="11"/>
    </row>
    <row r="28" spans="5:8" ht="12.75">
      <c r="E28" s="38" t="s">
        <v>222</v>
      </c>
      <c r="F28" s="40" t="s">
        <v>1</v>
      </c>
      <c r="G28" s="40" t="s">
        <v>500</v>
      </c>
      <c r="H28" s="40" t="s">
        <v>2</v>
      </c>
    </row>
    <row r="29" spans="5:8" ht="12.75">
      <c r="E29" s="50" t="s">
        <v>459</v>
      </c>
      <c r="F29" s="50" t="s">
        <v>557</v>
      </c>
      <c r="G29" s="50" t="s">
        <v>174</v>
      </c>
      <c r="H29" s="50" t="s">
        <v>500</v>
      </c>
    </row>
    <row r="30" spans="1:8" ht="12.75">
      <c r="A30" t="s">
        <v>445</v>
      </c>
      <c r="B30" s="27"/>
      <c r="C30" s="27"/>
      <c r="D30" s="27"/>
      <c r="E30" s="41" t="s">
        <v>62</v>
      </c>
      <c r="F30" s="39" t="s">
        <v>174</v>
      </c>
      <c r="G30" s="41"/>
      <c r="H30" s="39" t="s">
        <v>174</v>
      </c>
    </row>
    <row r="31" spans="2:9" ht="12.75">
      <c r="B31" s="144" t="s">
        <v>3</v>
      </c>
      <c r="C31" s="144"/>
      <c r="D31" s="144"/>
      <c r="E31" s="300">
        <v>0.11</v>
      </c>
      <c r="F31" s="166"/>
      <c r="G31" s="166">
        <v>10367</v>
      </c>
      <c r="H31" s="166">
        <v>11000</v>
      </c>
      <c r="I31" s="144"/>
    </row>
    <row r="32" spans="2:9" ht="12.75">
      <c r="B32" s="144" t="s">
        <v>4</v>
      </c>
      <c r="C32" s="144"/>
      <c r="D32" s="144"/>
      <c r="E32" s="185">
        <v>0.055</v>
      </c>
      <c r="F32" s="154"/>
      <c r="G32" s="154">
        <v>34560</v>
      </c>
      <c r="H32" s="154">
        <v>34000</v>
      </c>
      <c r="I32" s="144"/>
    </row>
    <row r="33" spans="2:9" ht="12.75">
      <c r="B33" s="144" t="s">
        <v>5</v>
      </c>
      <c r="C33" s="144"/>
      <c r="D33" s="142"/>
      <c r="E33" s="298"/>
      <c r="F33" s="299">
        <v>15</v>
      </c>
      <c r="G33" s="156">
        <v>29011</v>
      </c>
      <c r="H33" s="156">
        <v>28000</v>
      </c>
      <c r="I33" s="144"/>
    </row>
    <row r="34" spans="2:9" ht="12.75">
      <c r="B34" s="144"/>
      <c r="C34" s="144"/>
      <c r="D34" s="142"/>
      <c r="E34" s="142"/>
      <c r="F34" s="142"/>
      <c r="G34" s="183">
        <f>SUM(G31:G33)</f>
        <v>73938</v>
      </c>
      <c r="H34" s="183">
        <f>SUM(H31:H33)</f>
        <v>73000</v>
      </c>
      <c r="I34" s="186"/>
    </row>
    <row r="35" spans="1:9" ht="12.75">
      <c r="A35" t="s">
        <v>445</v>
      </c>
      <c r="B35" s="144"/>
      <c r="C35" s="144"/>
      <c r="D35" s="142"/>
      <c r="E35" s="142"/>
      <c r="F35" s="142"/>
      <c r="G35" s="142"/>
      <c r="H35" s="142"/>
      <c r="I35" s="144"/>
    </row>
    <row r="36" spans="2:9" ht="12.75">
      <c r="B36" s="144" t="s">
        <v>796</v>
      </c>
      <c r="C36" s="144"/>
      <c r="D36" s="142"/>
      <c r="E36" s="142"/>
      <c r="F36" s="142"/>
      <c r="G36" s="142"/>
      <c r="H36" s="142"/>
      <c r="I36" s="144"/>
    </row>
    <row r="37" spans="2:9" s="151" customFormat="1" ht="12.75">
      <c r="B37" s="144" t="s">
        <v>797</v>
      </c>
      <c r="C37" s="144"/>
      <c r="D37" s="142"/>
      <c r="E37" s="142"/>
      <c r="F37" s="142"/>
      <c r="G37" s="142"/>
      <c r="H37" s="142"/>
      <c r="I37" s="144"/>
    </row>
    <row r="38" spans="2:9" ht="12.75">
      <c r="B38" s="144" t="s">
        <v>798</v>
      </c>
      <c r="C38" s="144"/>
      <c r="D38" s="142"/>
      <c r="E38" s="142"/>
      <c r="F38" s="142"/>
      <c r="G38" s="142"/>
      <c r="H38" s="142"/>
      <c r="I38" s="144"/>
    </row>
    <row r="39" spans="2:9" ht="12.75">
      <c r="B39" s="144" t="s">
        <v>799</v>
      </c>
      <c r="C39" s="144"/>
      <c r="D39" s="142"/>
      <c r="E39" s="142"/>
      <c r="F39" s="142"/>
      <c r="G39" s="142"/>
      <c r="H39" s="142"/>
      <c r="I39" s="144"/>
    </row>
    <row r="40" spans="2:9" s="151" customFormat="1" ht="12.75">
      <c r="B40" s="144" t="s">
        <v>800</v>
      </c>
      <c r="C40" s="144"/>
      <c r="D40" s="142"/>
      <c r="E40" s="142"/>
      <c r="F40" s="142"/>
      <c r="G40" s="142"/>
      <c r="H40" s="142"/>
      <c r="I40" s="144"/>
    </row>
    <row r="41" spans="2:9" ht="12.75">
      <c r="B41" s="144"/>
      <c r="C41" s="144"/>
      <c r="D41" s="142"/>
      <c r="E41" s="142"/>
      <c r="F41" s="142"/>
      <c r="G41" s="142"/>
      <c r="H41" s="142"/>
      <c r="I41" s="144"/>
    </row>
    <row r="42" spans="5:9" ht="12.75">
      <c r="E42" s="11"/>
      <c r="G42" s="111" t="s">
        <v>560</v>
      </c>
      <c r="H42" s="25"/>
      <c r="I42" s="110" t="s">
        <v>122</v>
      </c>
    </row>
    <row r="43" spans="1:9" ht="12.75">
      <c r="A43" s="18" t="s">
        <v>802</v>
      </c>
      <c r="B43" s="24" t="s">
        <v>7</v>
      </c>
      <c r="D43" s="11"/>
      <c r="E43" s="11"/>
      <c r="F43" s="11"/>
      <c r="G43" s="25" t="s">
        <v>8</v>
      </c>
      <c r="H43" s="7"/>
      <c r="I43" s="7" t="s">
        <v>174</v>
      </c>
    </row>
    <row r="44" spans="2:10" ht="12.75">
      <c r="B44" s="144"/>
      <c r="C44" s="144"/>
      <c r="D44" s="142"/>
      <c r="E44" s="142"/>
      <c r="F44" s="142"/>
      <c r="G44" s="187"/>
      <c r="H44" s="188"/>
      <c r="I44" s="188"/>
      <c r="J44" s="144"/>
    </row>
    <row r="45" spans="2:10" ht="12.75">
      <c r="B45" s="189" t="s">
        <v>176</v>
      </c>
      <c r="C45" s="144"/>
      <c r="D45" s="144"/>
      <c r="E45" s="142"/>
      <c r="F45" s="142"/>
      <c r="G45" s="142">
        <f>13316</f>
        <v>13316</v>
      </c>
      <c r="H45" s="142"/>
      <c r="I45" s="142">
        <v>22604</v>
      </c>
      <c r="J45" s="144"/>
    </row>
    <row r="46" spans="2:10" ht="12.75">
      <c r="B46" s="189" t="s">
        <v>177</v>
      </c>
      <c r="C46" s="144"/>
      <c r="D46" s="144"/>
      <c r="E46" s="142"/>
      <c r="F46" s="142"/>
      <c r="G46" s="142">
        <f>10489+34560</f>
        <v>45049</v>
      </c>
      <c r="H46" s="142"/>
      <c r="I46" s="142">
        <v>45103</v>
      </c>
      <c r="J46" s="144"/>
    </row>
    <row r="47" spans="2:10" ht="12.75">
      <c r="B47" s="189" t="s">
        <v>178</v>
      </c>
      <c r="C47" s="144"/>
      <c r="D47" s="144"/>
      <c r="E47" s="142"/>
      <c r="F47" s="142"/>
      <c r="G47" s="142">
        <f>8300+3576+8983</f>
        <v>20859</v>
      </c>
      <c r="H47" s="142"/>
      <c r="I47" s="142">
        <v>17951</v>
      </c>
      <c r="J47" s="144"/>
    </row>
    <row r="48" spans="2:10" ht="12.75">
      <c r="B48" s="189" t="s">
        <v>179</v>
      </c>
      <c r="C48" s="144"/>
      <c r="D48" s="144"/>
      <c r="E48" s="142"/>
      <c r="F48" s="142"/>
      <c r="G48" s="142">
        <f>3644</f>
        <v>3644</v>
      </c>
      <c r="H48" s="142"/>
      <c r="I48" s="142">
        <v>4215</v>
      </c>
      <c r="J48" s="144"/>
    </row>
    <row r="49" spans="2:10" ht="12.75">
      <c r="B49" s="189" t="s">
        <v>180</v>
      </c>
      <c r="C49" s="144"/>
      <c r="D49" s="144"/>
      <c r="E49" s="142"/>
      <c r="F49" s="142"/>
      <c r="G49" s="142">
        <f>23115</f>
        <v>23115</v>
      </c>
      <c r="H49" s="142"/>
      <c r="I49" s="142">
        <v>213150</v>
      </c>
      <c r="J49" s="144"/>
    </row>
    <row r="50" spans="2:10" ht="12.75">
      <c r="B50" s="189" t="s">
        <v>181</v>
      </c>
      <c r="C50" s="144"/>
      <c r="D50" s="144"/>
      <c r="E50" s="142"/>
      <c r="F50" s="142"/>
      <c r="G50" s="142">
        <f>70045</f>
        <v>70045</v>
      </c>
      <c r="H50" s="142"/>
      <c r="I50" s="142">
        <v>44386</v>
      </c>
      <c r="J50" s="144"/>
    </row>
    <row r="51" spans="2:10" ht="12.75">
      <c r="B51" s="189" t="s">
        <v>182</v>
      </c>
      <c r="C51" s="144"/>
      <c r="D51" s="144"/>
      <c r="E51" s="142"/>
      <c r="F51" s="142"/>
      <c r="G51" s="142">
        <f>228745</f>
        <v>228745</v>
      </c>
      <c r="H51" s="142"/>
      <c r="I51" s="142">
        <v>188375</v>
      </c>
      <c r="J51" s="144"/>
    </row>
    <row r="52" spans="2:10" ht="12.75">
      <c r="B52" s="189" t="s">
        <v>183</v>
      </c>
      <c r="C52" s="144"/>
      <c r="D52" s="144"/>
      <c r="E52" s="142"/>
      <c r="F52" s="142"/>
      <c r="G52" s="142">
        <f>201335+12546</f>
        <v>213881</v>
      </c>
      <c r="H52" s="142"/>
      <c r="I52" s="142">
        <v>207214</v>
      </c>
      <c r="J52" s="144"/>
    </row>
    <row r="53" spans="2:10" ht="12.75">
      <c r="B53" s="189" t="s">
        <v>184</v>
      </c>
      <c r="C53" s="144"/>
      <c r="D53" s="144"/>
      <c r="E53" s="142"/>
      <c r="F53" s="142"/>
      <c r="G53" s="142">
        <f>165018+120899</f>
        <v>285917</v>
      </c>
      <c r="H53" s="142"/>
      <c r="I53" s="142">
        <v>296588</v>
      </c>
      <c r="J53" s="144"/>
    </row>
    <row r="54" spans="2:10" ht="12.75">
      <c r="B54" s="189" t="s">
        <v>185</v>
      </c>
      <c r="C54" s="144"/>
      <c r="D54" s="144"/>
      <c r="E54" s="142"/>
      <c r="F54" s="142"/>
      <c r="G54" s="142">
        <f>83939+58130-9</f>
        <v>142060</v>
      </c>
      <c r="H54" s="142"/>
      <c r="I54" s="142">
        <v>140530</v>
      </c>
      <c r="J54" s="144"/>
    </row>
    <row r="55" spans="2:10" ht="12.75">
      <c r="B55" s="189" t="s">
        <v>186</v>
      </c>
      <c r="C55" s="144"/>
      <c r="D55" s="144"/>
      <c r="E55" s="142"/>
      <c r="F55" s="142"/>
      <c r="G55" s="142">
        <f>15336</f>
        <v>15336</v>
      </c>
      <c r="H55" s="142"/>
      <c r="I55" s="142">
        <v>5558</v>
      </c>
      <c r="J55" s="144"/>
    </row>
    <row r="56" spans="2:10" ht="13.5" thickBot="1">
      <c r="B56" s="144"/>
      <c r="C56" s="144"/>
      <c r="D56" s="144"/>
      <c r="E56" s="142"/>
      <c r="F56" s="142"/>
      <c r="G56" s="190">
        <f>SUM(G45:G55)</f>
        <v>1061967</v>
      </c>
      <c r="H56" s="142"/>
      <c r="I56" s="190">
        <f>SUM(I45:I55)</f>
        <v>1185674</v>
      </c>
      <c r="J56" s="144"/>
    </row>
    <row r="57" spans="2:10" ht="13.5" thickTop="1">
      <c r="B57" s="144"/>
      <c r="C57" s="144"/>
      <c r="D57" s="142"/>
      <c r="E57" s="142"/>
      <c r="F57" s="142"/>
      <c r="G57" s="142"/>
      <c r="H57" s="142"/>
      <c r="I57" s="142"/>
      <c r="J57" s="144"/>
    </row>
    <row r="58" spans="2:10" ht="12.75">
      <c r="B58" s="144" t="s">
        <v>28</v>
      </c>
      <c r="C58" s="144"/>
      <c r="D58" s="142"/>
      <c r="E58" s="142"/>
      <c r="F58" s="142"/>
      <c r="G58" s="142"/>
      <c r="H58" s="142"/>
      <c r="I58" s="142"/>
      <c r="J58" s="144"/>
    </row>
    <row r="62" spans="1:10" ht="12.75">
      <c r="A62" s="9" t="str">
        <f>CoverIndex!$A$11</f>
        <v>TOWN OF EAST FREMANTLE</v>
      </c>
      <c r="B62" s="9"/>
      <c r="C62" s="9"/>
      <c r="D62" s="22"/>
      <c r="E62" s="22"/>
      <c r="F62" s="22"/>
      <c r="G62" s="22"/>
      <c r="H62" s="22"/>
      <c r="I62" s="9"/>
      <c r="J62" s="9"/>
    </row>
    <row r="63" spans="1:10" ht="12.75">
      <c r="A63" s="9" t="s">
        <v>236</v>
      </c>
      <c r="B63" s="9"/>
      <c r="C63" s="9"/>
      <c r="D63" s="22"/>
      <c r="E63" s="22"/>
      <c r="F63" s="22"/>
      <c r="G63" s="22"/>
      <c r="H63" s="22"/>
      <c r="I63" s="9"/>
      <c r="J63" s="9"/>
    </row>
    <row r="64" spans="1:10" ht="12.75">
      <c r="A64" s="9" t="str">
        <f>A5</f>
        <v>FOR THE YEAR ENDED 30TH JUNE 2011</v>
      </c>
      <c r="B64" s="9"/>
      <c r="C64" s="9"/>
      <c r="D64" s="22"/>
      <c r="E64" s="22"/>
      <c r="F64" s="22"/>
      <c r="G64" s="22"/>
      <c r="H64" s="22"/>
      <c r="I64" s="9"/>
      <c r="J64" s="9"/>
    </row>
    <row r="65" spans="1:10" ht="12.75">
      <c r="A65" s="9"/>
      <c r="B65" s="9"/>
      <c r="C65" s="9"/>
      <c r="D65" s="22"/>
      <c r="E65" s="22"/>
      <c r="F65" s="22"/>
      <c r="G65" s="22"/>
      <c r="H65" s="22"/>
      <c r="I65" s="9"/>
      <c r="J65" s="9"/>
    </row>
    <row r="66" spans="1:9" ht="12.75">
      <c r="A66" s="18" t="s">
        <v>0</v>
      </c>
      <c r="B66" s="24" t="s">
        <v>10</v>
      </c>
      <c r="E66" s="11"/>
      <c r="G66" s="111"/>
      <c r="H66" s="25"/>
      <c r="I66" s="110"/>
    </row>
    <row r="67" spans="1:9" ht="12.75">
      <c r="A67" s="18"/>
      <c r="B67" s="72" t="s">
        <v>590</v>
      </c>
      <c r="E67" s="11"/>
      <c r="G67" s="25"/>
      <c r="H67" s="7"/>
      <c r="I67" s="7"/>
    </row>
    <row r="68" spans="1:9" ht="12.75">
      <c r="A68" s="18"/>
      <c r="B68" s="72" t="s">
        <v>578</v>
      </c>
      <c r="E68" s="11"/>
      <c r="G68" s="25"/>
      <c r="H68" s="7"/>
      <c r="I68" s="7"/>
    </row>
    <row r="69" spans="1:9" ht="12.75">
      <c r="A69" s="18"/>
      <c r="B69" s="24"/>
      <c r="E69" s="11"/>
      <c r="G69" s="25"/>
      <c r="H69" s="7"/>
      <c r="I69" s="7"/>
    </row>
    <row r="70" spans="1:9" ht="12.75">
      <c r="A70" s="18"/>
      <c r="B70" s="24"/>
      <c r="E70" s="11"/>
      <c r="G70" s="111" t="s">
        <v>560</v>
      </c>
      <c r="H70" s="7"/>
      <c r="I70" s="110" t="s">
        <v>122</v>
      </c>
    </row>
    <row r="71" spans="1:9" ht="12.75">
      <c r="A71" s="18"/>
      <c r="B71" s="79" t="s">
        <v>27</v>
      </c>
      <c r="E71" s="11"/>
      <c r="G71" s="25" t="s">
        <v>8</v>
      </c>
      <c r="H71" s="25"/>
      <c r="I71" s="7" t="s">
        <v>174</v>
      </c>
    </row>
    <row r="72" spans="1:10" ht="12.75">
      <c r="A72" s="18"/>
      <c r="B72" s="78" t="s">
        <v>291</v>
      </c>
      <c r="E72" s="11"/>
      <c r="G72" s="142">
        <f>1427959-515301</f>
        <v>912658</v>
      </c>
      <c r="H72" s="187"/>
      <c r="I72" s="142">
        <v>838985</v>
      </c>
      <c r="J72" s="144"/>
    </row>
    <row r="73" spans="1:10" ht="12.75">
      <c r="A73" s="18"/>
      <c r="B73" s="78" t="s">
        <v>292</v>
      </c>
      <c r="E73" s="11"/>
      <c r="G73" s="142">
        <f>156745+38000+320556</f>
        <v>515301</v>
      </c>
      <c r="H73" s="187"/>
      <c r="I73" s="142">
        <v>330149</v>
      </c>
      <c r="J73" s="144"/>
    </row>
    <row r="74" spans="1:10" ht="13.5" thickBot="1">
      <c r="A74" s="18"/>
      <c r="B74" s="78"/>
      <c r="E74" s="11"/>
      <c r="G74" s="190">
        <f>SUM(G72:G73)</f>
        <v>1427959</v>
      </c>
      <c r="H74" s="187"/>
      <c r="I74" s="190">
        <f>SUM(I72:I73)</f>
        <v>1169134</v>
      </c>
      <c r="J74" s="144"/>
    </row>
    <row r="75" spans="1:10" ht="13.5" thickTop="1">
      <c r="A75" s="18"/>
      <c r="B75" s="79" t="s">
        <v>26</v>
      </c>
      <c r="E75" s="11"/>
      <c r="G75" s="187"/>
      <c r="H75" s="187"/>
      <c r="I75" s="187"/>
      <c r="J75" s="144"/>
    </row>
    <row r="76" spans="2:10" ht="12.75">
      <c r="B76" s="3" t="s">
        <v>176</v>
      </c>
      <c r="E76" s="11"/>
      <c r="F76" s="11"/>
      <c r="G76" s="142">
        <v>21989</v>
      </c>
      <c r="H76" s="142"/>
      <c r="I76" s="288">
        <v>0</v>
      </c>
      <c r="J76" s="144"/>
    </row>
    <row r="77" spans="2:10" ht="12.75">
      <c r="B77" s="3" t="s">
        <v>177</v>
      </c>
      <c r="E77" s="11"/>
      <c r="F77" s="11"/>
      <c r="G77" s="142">
        <f>146688+67254</f>
        <v>213942</v>
      </c>
      <c r="H77" s="142"/>
      <c r="I77" s="142">
        <v>197953</v>
      </c>
      <c r="J77" s="144"/>
    </row>
    <row r="78" spans="2:10" ht="12.75">
      <c r="B78" s="3" t="s">
        <v>178</v>
      </c>
      <c r="E78" s="11"/>
      <c r="F78" s="11"/>
      <c r="G78" s="142">
        <v>20720</v>
      </c>
      <c r="H78" s="142"/>
      <c r="I78" s="142">
        <v>21700</v>
      </c>
      <c r="J78" s="144"/>
    </row>
    <row r="79" spans="2:10" ht="12.75">
      <c r="B79" s="3" t="s">
        <v>180</v>
      </c>
      <c r="E79" s="11"/>
      <c r="F79" s="11"/>
      <c r="G79" s="142">
        <f>584756+156745</f>
        <v>741501</v>
      </c>
      <c r="H79" s="142"/>
      <c r="I79" s="142">
        <v>624480</v>
      </c>
      <c r="J79" s="144"/>
    </row>
    <row r="80" spans="2:10" ht="12.75">
      <c r="B80" s="3" t="s">
        <v>183</v>
      </c>
      <c r="E80" s="11"/>
      <c r="F80" s="11"/>
      <c r="G80" s="142">
        <f>38000+33250+17340</f>
        <v>88590</v>
      </c>
      <c r="H80" s="142"/>
      <c r="I80" s="142">
        <v>107026</v>
      </c>
      <c r="J80" s="144"/>
    </row>
    <row r="81" spans="2:10" ht="12.75">
      <c r="B81" s="3" t="s">
        <v>184</v>
      </c>
      <c r="E81" s="11"/>
      <c r="F81" s="11"/>
      <c r="G81" s="142">
        <f>10634+8477+320556</f>
        <v>339667</v>
      </c>
      <c r="H81" s="142"/>
      <c r="I81" s="142">
        <v>217975</v>
      </c>
      <c r="J81" s="144"/>
    </row>
    <row r="82" spans="2:10" ht="12.75">
      <c r="B82" s="3" t="s">
        <v>186</v>
      </c>
      <c r="E82" s="11"/>
      <c r="F82" s="11"/>
      <c r="G82" s="142">
        <v>1550</v>
      </c>
      <c r="H82" s="142"/>
      <c r="I82" s="288">
        <v>0</v>
      </c>
      <c r="J82" s="144"/>
    </row>
    <row r="83" spans="5:11" ht="13.5" thickBot="1">
      <c r="E83" s="11"/>
      <c r="F83" s="11"/>
      <c r="G83" s="190">
        <f>SUM(G76:G82)</f>
        <v>1427959</v>
      </c>
      <c r="H83" s="142"/>
      <c r="I83" s="190">
        <f>SUM(I76:I82)</f>
        <v>1169134</v>
      </c>
      <c r="J83" s="144"/>
      <c r="K83" s="288"/>
    </row>
    <row r="84" spans="4:10" ht="13.5" thickTop="1">
      <c r="D84" s="11"/>
      <c r="E84" s="11"/>
      <c r="F84" s="11"/>
      <c r="G84" s="142"/>
      <c r="H84" s="142"/>
      <c r="I84" s="144"/>
      <c r="J84" s="144"/>
    </row>
    <row r="85" spans="5:9" ht="12.75">
      <c r="E85" s="11"/>
      <c r="G85" s="111" t="s">
        <v>560</v>
      </c>
      <c r="H85" s="111" t="s">
        <v>560</v>
      </c>
      <c r="I85" s="110" t="s">
        <v>122</v>
      </c>
    </row>
    <row r="86" spans="1:9" ht="12.75">
      <c r="A86" s="18" t="s">
        <v>6</v>
      </c>
      <c r="B86" s="24" t="s">
        <v>743</v>
      </c>
      <c r="D86" s="11"/>
      <c r="E86" s="11"/>
      <c r="F86" s="11"/>
      <c r="G86" s="25" t="s">
        <v>174</v>
      </c>
      <c r="H86" s="25" t="s">
        <v>175</v>
      </c>
      <c r="I86" s="25" t="s">
        <v>174</v>
      </c>
    </row>
    <row r="87" spans="5:9" ht="12.75">
      <c r="E87" s="11"/>
      <c r="F87" s="11"/>
      <c r="G87" s="25"/>
      <c r="H87" s="25" t="s">
        <v>174</v>
      </c>
      <c r="I87" s="7"/>
    </row>
    <row r="88" spans="2:8" ht="12.75">
      <c r="B88" t="s">
        <v>12</v>
      </c>
      <c r="D88" s="11"/>
      <c r="E88" s="11"/>
      <c r="F88" s="11"/>
      <c r="G88" s="11"/>
      <c r="H88" s="11"/>
    </row>
    <row r="89" spans="2:8" ht="12.75">
      <c r="B89" t="s">
        <v>13</v>
      </c>
      <c r="D89" s="11"/>
      <c r="E89" s="11"/>
      <c r="F89" s="11"/>
      <c r="G89" s="11"/>
      <c r="H89" s="11"/>
    </row>
    <row r="90" spans="4:8" ht="12.75">
      <c r="D90" s="11"/>
      <c r="E90" s="11"/>
      <c r="F90" s="11"/>
      <c r="G90" s="11"/>
      <c r="H90" s="11"/>
    </row>
    <row r="91" spans="2:9" ht="12.75">
      <c r="B91" s="144" t="s">
        <v>14</v>
      </c>
      <c r="C91" s="186"/>
      <c r="D91" s="144"/>
      <c r="E91" s="142"/>
      <c r="F91" s="144"/>
      <c r="G91" s="142">
        <v>73630</v>
      </c>
      <c r="H91" s="142">
        <v>70000</v>
      </c>
      <c r="I91" s="142">
        <v>68402</v>
      </c>
    </row>
    <row r="92" spans="2:9" ht="12.75">
      <c r="B92" s="142" t="s">
        <v>803</v>
      </c>
      <c r="C92" s="142"/>
      <c r="D92" s="144"/>
      <c r="E92" s="142"/>
      <c r="F92" s="144"/>
      <c r="G92" s="142">
        <v>12000</v>
      </c>
      <c r="H92" s="142">
        <v>12000</v>
      </c>
      <c r="I92" s="142">
        <v>12000</v>
      </c>
    </row>
    <row r="93" spans="2:9" ht="12.75">
      <c r="B93" s="142" t="s">
        <v>804</v>
      </c>
      <c r="C93" s="142"/>
      <c r="D93" s="144"/>
      <c r="E93" s="142"/>
      <c r="F93" s="144"/>
      <c r="G93" s="142">
        <v>3000</v>
      </c>
      <c r="H93" s="142">
        <v>3000</v>
      </c>
      <c r="I93" s="142">
        <v>3000</v>
      </c>
    </row>
    <row r="94" spans="2:9" ht="12.75">
      <c r="B94" s="144" t="s">
        <v>805</v>
      </c>
      <c r="C94" s="186"/>
      <c r="D94" s="144"/>
      <c r="E94" s="142"/>
      <c r="F94" s="144"/>
      <c r="G94" s="142">
        <v>16360</v>
      </c>
      <c r="H94" s="142">
        <v>21600</v>
      </c>
      <c r="I94" s="142">
        <v>2213</v>
      </c>
    </row>
    <row r="95" spans="4:9" ht="13.5" thickBot="1">
      <c r="D95" s="11"/>
      <c r="E95" s="11"/>
      <c r="G95" s="69">
        <f>SUM(G91:G94)</f>
        <v>104990</v>
      </c>
      <c r="H95" s="69">
        <f>SUM(H91:H94)</f>
        <v>106600</v>
      </c>
      <c r="I95" s="69">
        <f>SUM(I91:I94)</f>
        <v>85615</v>
      </c>
    </row>
    <row r="96" ht="13.5" thickTop="1"/>
    <row r="97" spans="1:9" ht="12.75">
      <c r="A97" s="18" t="s">
        <v>9</v>
      </c>
      <c r="B97" s="81" t="s">
        <v>110</v>
      </c>
      <c r="D97" s="11"/>
      <c r="E97" s="11"/>
      <c r="F97" s="11"/>
      <c r="G97" s="111" t="s">
        <v>560</v>
      </c>
      <c r="H97" s="11"/>
      <c r="I97" s="110" t="s">
        <v>122</v>
      </c>
    </row>
    <row r="98" spans="4:8" ht="12.75">
      <c r="D98" s="11"/>
      <c r="E98" s="11"/>
      <c r="F98" s="11"/>
      <c r="G98" s="11"/>
      <c r="H98" s="11"/>
    </row>
    <row r="99" spans="2:8" ht="12.75">
      <c r="B99" t="s">
        <v>111</v>
      </c>
      <c r="D99" s="11"/>
      <c r="E99" s="11"/>
      <c r="F99" s="11"/>
      <c r="G99" s="11"/>
      <c r="H99" s="11"/>
    </row>
    <row r="100" spans="2:9" ht="13.5" thickBot="1">
      <c r="B100" t="s">
        <v>76</v>
      </c>
      <c r="D100" s="11"/>
      <c r="E100" s="11"/>
      <c r="F100" s="11"/>
      <c r="G100" s="207">
        <v>32</v>
      </c>
      <c r="H100" s="142"/>
      <c r="I100" s="259">
        <v>33</v>
      </c>
    </row>
    <row r="101" spans="4:9" ht="13.5" thickTop="1">
      <c r="D101" s="11"/>
      <c r="E101" s="11"/>
      <c r="F101" s="11"/>
      <c r="G101" s="11"/>
      <c r="H101" s="11"/>
      <c r="I101" s="11"/>
    </row>
    <row r="102" spans="1:8" ht="12.75">
      <c r="A102" s="18"/>
      <c r="B102" s="4"/>
      <c r="D102" s="11"/>
      <c r="E102" s="11"/>
      <c r="F102" s="11"/>
      <c r="G102" s="11"/>
      <c r="H102" s="11"/>
    </row>
    <row r="103" spans="1:8" ht="12.75">
      <c r="A103" s="18" t="s">
        <v>11</v>
      </c>
      <c r="B103" s="4" t="s">
        <v>16</v>
      </c>
      <c r="D103" s="11"/>
      <c r="E103" s="11"/>
      <c r="F103" s="11"/>
      <c r="G103" s="11"/>
      <c r="H103" s="11"/>
    </row>
    <row r="104" spans="4:8" ht="12.75">
      <c r="D104" s="11"/>
      <c r="E104" s="11"/>
      <c r="F104" s="11"/>
      <c r="G104" s="11"/>
      <c r="H104" s="11"/>
    </row>
    <row r="105" spans="2:8" ht="12.75">
      <c r="B105" s="151" t="s">
        <v>806</v>
      </c>
      <c r="D105" s="11"/>
      <c r="E105" s="11"/>
      <c r="F105" s="11"/>
      <c r="G105" s="11"/>
      <c r="H105" s="11"/>
    </row>
    <row r="106" spans="4:10" ht="12.75">
      <c r="D106" s="11"/>
      <c r="E106" s="11"/>
      <c r="F106" s="11"/>
      <c r="G106" s="11"/>
      <c r="H106" s="11"/>
      <c r="I106" s="11"/>
      <c r="J106" s="11"/>
    </row>
    <row r="107" spans="4:8" ht="12.75">
      <c r="D107" s="11"/>
      <c r="E107" s="11"/>
      <c r="F107" s="11"/>
      <c r="G107" s="11"/>
      <c r="H107" s="11"/>
    </row>
    <row r="108" spans="1:8" ht="12.75">
      <c r="A108" s="18" t="s">
        <v>15</v>
      </c>
      <c r="B108" s="4" t="s">
        <v>17</v>
      </c>
      <c r="D108" s="11"/>
      <c r="E108" s="11"/>
      <c r="F108" s="11"/>
      <c r="G108" s="11"/>
      <c r="H108" s="11"/>
    </row>
    <row r="109" spans="4:8" ht="12.75">
      <c r="D109" s="11"/>
      <c r="E109" s="11"/>
      <c r="F109" s="11"/>
      <c r="G109" s="11"/>
      <c r="H109" s="11"/>
    </row>
    <row r="110" spans="2:8" ht="12.75">
      <c r="B110" s="14" t="s">
        <v>591</v>
      </c>
      <c r="D110" s="11"/>
      <c r="E110" s="11"/>
      <c r="F110" s="11"/>
      <c r="G110" s="11"/>
      <c r="H110" s="11"/>
    </row>
    <row r="111" spans="2:8" ht="12.75">
      <c r="B111" t="s">
        <v>18</v>
      </c>
      <c r="D111" s="11"/>
      <c r="E111" s="11"/>
      <c r="F111" s="11"/>
      <c r="G111" s="11"/>
      <c r="H111" s="11"/>
    </row>
  </sheetData>
  <sheetProtection/>
  <printOptions/>
  <pageMargins left="0.15748031496062992" right="0.15748031496062992" top="0.1968503937007874" bottom="0.1968503937007874" header="0.11811023622047245" footer="0.11811023622047245"/>
  <pageSetup horizontalDpi="360" verticalDpi="360" orientation="portrait" paperSize="9" r:id="rId1"/>
  <headerFooter alignWithMargins="0">
    <oddFooter>&amp;CPage &amp;P</oddFooter>
  </headerFooter>
  <rowBreaks count="1" manualBreakCount="1">
    <brk id="59" max="255" man="1"/>
  </rowBreaks>
</worksheet>
</file>

<file path=xl/worksheets/sheet19.xml><?xml version="1.0" encoding="utf-8"?>
<worksheet xmlns="http://schemas.openxmlformats.org/spreadsheetml/2006/main" xmlns:r="http://schemas.openxmlformats.org/officeDocument/2006/relationships">
  <dimension ref="A3:K133"/>
  <sheetViews>
    <sheetView zoomScalePageLayoutView="0" workbookViewId="0" topLeftCell="A1">
      <selection activeCell="H26" sqref="H26"/>
    </sheetView>
  </sheetViews>
  <sheetFormatPr defaultColWidth="9.140625" defaultRowHeight="12.75"/>
  <cols>
    <col min="1" max="1" width="4.7109375" style="0" customWidth="1"/>
    <col min="2" max="2" width="25.7109375" style="0" customWidth="1"/>
    <col min="3" max="3" width="5.7109375" style="0" customWidth="1"/>
    <col min="4" max="4" width="11.57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0" width="11.7109375" style="0" customWidth="1"/>
    <col min="11" max="11" width="2.7109375" style="0" customWidth="1"/>
  </cols>
  <sheetData>
    <row r="3" spans="2:9" ht="12.75">
      <c r="B3" s="9" t="str">
        <f>CoverIndex!$A$11</f>
        <v>TOWN OF EAST FREMANTLE</v>
      </c>
      <c r="C3" s="9"/>
      <c r="D3" s="9"/>
      <c r="E3" s="9"/>
      <c r="F3" s="9"/>
      <c r="G3" s="9"/>
      <c r="H3" s="9"/>
      <c r="I3" s="9"/>
    </row>
    <row r="4" spans="2:9" ht="12.75">
      <c r="B4" s="9" t="s">
        <v>236</v>
      </c>
      <c r="C4" s="9"/>
      <c r="D4" s="9"/>
      <c r="E4" s="9"/>
      <c r="F4" s="9"/>
      <c r="G4" s="9"/>
      <c r="H4" s="9"/>
      <c r="I4" s="9"/>
    </row>
    <row r="5" spans="2:9" ht="12.75">
      <c r="B5" s="9" t="str">
        <f>CoverIndex!A15</f>
        <v>FOR THE YEAR ENDED 30TH JUNE 2011</v>
      </c>
      <c r="C5" s="9"/>
      <c r="D5" s="9"/>
      <c r="E5" s="9"/>
      <c r="F5" s="9"/>
      <c r="G5" s="9"/>
      <c r="H5" s="9"/>
      <c r="I5" s="9"/>
    </row>
    <row r="7" spans="1:2" ht="12.75">
      <c r="A7" s="18" t="s">
        <v>807</v>
      </c>
      <c r="B7" s="4" t="s">
        <v>507</v>
      </c>
    </row>
    <row r="21" spans="4:10" ht="12.75">
      <c r="D21" s="90" t="s">
        <v>508</v>
      </c>
      <c r="E21" s="8"/>
      <c r="F21" s="8"/>
      <c r="H21" s="90" t="s">
        <v>426</v>
      </c>
      <c r="I21" s="8"/>
      <c r="J21" s="8"/>
    </row>
    <row r="22" spans="4:10" ht="12.75">
      <c r="D22" s="110" t="s">
        <v>560</v>
      </c>
      <c r="E22" s="83"/>
      <c r="F22" s="110" t="s">
        <v>122</v>
      </c>
      <c r="G22" s="83"/>
      <c r="H22" s="110" t="s">
        <v>560</v>
      </c>
      <c r="I22" s="83"/>
      <c r="J22" s="110" t="s">
        <v>122</v>
      </c>
    </row>
    <row r="23" spans="4:10" ht="12.75">
      <c r="D23" s="83" t="s">
        <v>174</v>
      </c>
      <c r="E23" s="83"/>
      <c r="F23" s="83" t="s">
        <v>174</v>
      </c>
      <c r="G23" s="83"/>
      <c r="H23" s="83" t="s">
        <v>174</v>
      </c>
      <c r="I23" s="83"/>
      <c r="J23" s="83" t="s">
        <v>174</v>
      </c>
    </row>
    <row r="24" ht="12.75">
      <c r="B24" s="81" t="s">
        <v>509</v>
      </c>
    </row>
    <row r="25" spans="2:11" ht="12.75">
      <c r="B25" t="s">
        <v>511</v>
      </c>
      <c r="D25" s="142">
        <v>4089056</v>
      </c>
      <c r="E25" s="142"/>
      <c r="F25" s="142">
        <v>4493118</v>
      </c>
      <c r="G25" s="142"/>
      <c r="H25" s="142">
        <v>4089056</v>
      </c>
      <c r="I25" s="142"/>
      <c r="J25" s="142">
        <v>4493118</v>
      </c>
      <c r="K25" s="144"/>
    </row>
    <row r="26" spans="2:11" ht="12.75">
      <c r="B26" t="s">
        <v>512</v>
      </c>
      <c r="D26" s="142">
        <v>257287</v>
      </c>
      <c r="E26" s="142"/>
      <c r="F26" s="142">
        <v>234063</v>
      </c>
      <c r="G26" s="142"/>
      <c r="H26" s="142">
        <f>162254+95033</f>
        <v>257287</v>
      </c>
      <c r="I26" s="142"/>
      <c r="J26" s="142">
        <v>234063</v>
      </c>
      <c r="K26" s="144"/>
    </row>
    <row r="27" spans="4:11" ht="13.5" thickBot="1">
      <c r="D27" s="190">
        <f>SUM(D25:D26)</f>
        <v>4346343</v>
      </c>
      <c r="E27" s="142"/>
      <c r="F27" s="190">
        <f>SUM(F25:F26)</f>
        <v>4727181</v>
      </c>
      <c r="G27" s="142"/>
      <c r="H27" s="190">
        <f>SUM(H25:H26)</f>
        <v>4346343</v>
      </c>
      <c r="I27" s="142"/>
      <c r="J27" s="190">
        <f>SUM(J25:J26)</f>
        <v>4727181</v>
      </c>
      <c r="K27" s="144"/>
    </row>
    <row r="28" spans="4:11" ht="13.5" thickTop="1">
      <c r="D28" s="142"/>
      <c r="E28" s="142"/>
      <c r="F28" s="142"/>
      <c r="G28" s="142"/>
      <c r="H28" s="142"/>
      <c r="I28" s="142"/>
      <c r="J28" s="142"/>
      <c r="K28" s="144"/>
    </row>
    <row r="29" spans="2:11" ht="12.75">
      <c r="B29" s="81" t="s">
        <v>510</v>
      </c>
      <c r="D29" s="142"/>
      <c r="E29" s="142"/>
      <c r="F29" s="142"/>
      <c r="G29" s="142"/>
      <c r="H29" s="142"/>
      <c r="I29" s="142"/>
      <c r="J29" s="142"/>
      <c r="K29" s="144"/>
    </row>
    <row r="30" spans="2:11" ht="12.75">
      <c r="B30" t="s">
        <v>513</v>
      </c>
      <c r="D30" s="142">
        <v>1227385</v>
      </c>
      <c r="E30" s="142"/>
      <c r="F30" s="142">
        <v>1208802</v>
      </c>
      <c r="G30" s="142"/>
      <c r="H30" s="142">
        <v>1227385</v>
      </c>
      <c r="I30" s="142"/>
      <c r="J30" s="142">
        <v>1208802</v>
      </c>
      <c r="K30" s="144"/>
    </row>
    <row r="31" spans="2:11" ht="12.75">
      <c r="B31" t="s">
        <v>506</v>
      </c>
      <c r="D31" s="142">
        <v>470941</v>
      </c>
      <c r="E31" s="142"/>
      <c r="F31" s="142">
        <v>605226</v>
      </c>
      <c r="G31" s="142"/>
      <c r="H31" s="142">
        <v>313574</v>
      </c>
      <c r="I31" s="142"/>
      <c r="J31" s="142">
        <v>596450</v>
      </c>
      <c r="K31" s="144"/>
    </row>
    <row r="32" spans="4:11" ht="13.5" thickBot="1">
      <c r="D32" s="190">
        <f>SUM(D30:D31)</f>
        <v>1698326</v>
      </c>
      <c r="E32" s="142"/>
      <c r="F32" s="190">
        <f>SUM(F30:F31)</f>
        <v>1814028</v>
      </c>
      <c r="G32" s="142"/>
      <c r="H32" s="190">
        <f>SUM(H30:H31)</f>
        <v>1540959</v>
      </c>
      <c r="I32" s="142"/>
      <c r="J32" s="190">
        <f>SUM(J30:J31)</f>
        <v>1805252</v>
      </c>
      <c r="K32" s="144"/>
    </row>
    <row r="33" ht="13.5" thickTop="1"/>
    <row r="34" spans="1:11" ht="12.75">
      <c r="A34" s="144"/>
      <c r="B34" s="144"/>
      <c r="C34" s="144"/>
      <c r="D34" s="144"/>
      <c r="E34" s="144"/>
      <c r="F34" s="144"/>
      <c r="G34" s="144"/>
      <c r="H34" s="144"/>
      <c r="I34" s="144"/>
      <c r="J34" s="144"/>
      <c r="K34" s="144"/>
    </row>
    <row r="35" spans="1:11" ht="12.75">
      <c r="A35" s="144"/>
      <c r="B35" s="144"/>
      <c r="C35" s="144"/>
      <c r="D35" s="144"/>
      <c r="E35" s="144"/>
      <c r="F35" s="144"/>
      <c r="G35" s="144"/>
      <c r="H35" s="144"/>
      <c r="I35" s="144"/>
      <c r="J35" s="144"/>
      <c r="K35" s="144"/>
    </row>
    <row r="36" spans="1:11" ht="12.75">
      <c r="A36" s="144"/>
      <c r="B36" s="144"/>
      <c r="C36" s="144"/>
      <c r="D36" s="144"/>
      <c r="E36" s="144"/>
      <c r="F36" s="144"/>
      <c r="G36" s="144"/>
      <c r="H36" s="144"/>
      <c r="I36" s="144"/>
      <c r="J36" s="144"/>
      <c r="K36" s="144"/>
    </row>
    <row r="37" spans="1:11" ht="12.75">
      <c r="A37" s="144"/>
      <c r="B37" s="144"/>
      <c r="C37" s="144"/>
      <c r="D37" s="144"/>
      <c r="E37" s="144"/>
      <c r="F37" s="144"/>
      <c r="G37" s="144"/>
      <c r="H37" s="144"/>
      <c r="I37" s="144"/>
      <c r="J37" s="144"/>
      <c r="K37" s="144"/>
    </row>
    <row r="38" spans="1:11" ht="12.75">
      <c r="A38" s="144"/>
      <c r="B38" s="144"/>
      <c r="C38" s="144"/>
      <c r="D38" s="144"/>
      <c r="E38" s="144"/>
      <c r="F38" s="144"/>
      <c r="G38" s="144"/>
      <c r="H38" s="144"/>
      <c r="I38" s="144"/>
      <c r="J38" s="144"/>
      <c r="K38" s="144"/>
    </row>
    <row r="39" spans="1:11" ht="12.75">
      <c r="A39" s="144"/>
      <c r="B39" s="144"/>
      <c r="C39" s="144"/>
      <c r="D39" s="144"/>
      <c r="E39" s="144"/>
      <c r="F39" s="144"/>
      <c r="G39" s="144"/>
      <c r="H39" s="144"/>
      <c r="I39" s="144"/>
      <c r="J39" s="144"/>
      <c r="K39" s="144"/>
    </row>
    <row r="40" spans="1:11" ht="12.75">
      <c r="A40" s="144"/>
      <c r="B40" s="144"/>
      <c r="C40" s="144"/>
      <c r="D40" s="144"/>
      <c r="E40" s="144"/>
      <c r="F40" s="144"/>
      <c r="G40" s="144"/>
      <c r="H40" s="144"/>
      <c r="I40" s="144"/>
      <c r="J40" s="144"/>
      <c r="K40" s="144"/>
    </row>
    <row r="41" spans="1:11" ht="12.75">
      <c r="A41" s="144"/>
      <c r="B41" s="144"/>
      <c r="C41" s="144"/>
      <c r="D41" s="144"/>
      <c r="E41" s="144"/>
      <c r="F41" s="144"/>
      <c r="G41" s="144"/>
      <c r="H41" s="144"/>
      <c r="I41" s="144"/>
      <c r="J41" s="144"/>
      <c r="K41" s="144"/>
    </row>
    <row r="42" spans="1:11" ht="12.75">
      <c r="A42" s="144"/>
      <c r="B42" s="144"/>
      <c r="C42" s="144"/>
      <c r="D42" s="144"/>
      <c r="E42" s="144"/>
      <c r="F42" s="144"/>
      <c r="G42" s="144"/>
      <c r="H42" s="144"/>
      <c r="I42" s="144"/>
      <c r="J42" s="144"/>
      <c r="K42" s="144"/>
    </row>
    <row r="43" spans="1:11" ht="12.75">
      <c r="A43" s="63"/>
      <c r="B43" s="63"/>
      <c r="C43" s="63"/>
      <c r="D43" s="63"/>
      <c r="E43" s="63"/>
      <c r="F43" s="63"/>
      <c r="G43" s="63"/>
      <c r="H43" s="63"/>
      <c r="I43" s="63"/>
      <c r="J43" s="63"/>
      <c r="K43" s="63"/>
    </row>
    <row r="44" spans="2:9" ht="12.75">
      <c r="B44" s="9" t="str">
        <f>CoverIndex!$A$11</f>
        <v>TOWN OF EAST FREMANTLE</v>
      </c>
      <c r="C44" s="9"/>
      <c r="D44" s="9"/>
      <c r="E44" s="9"/>
      <c r="F44" s="9"/>
      <c r="G44" s="9"/>
      <c r="H44" s="9"/>
      <c r="I44" s="9"/>
    </row>
    <row r="45" spans="2:9" ht="12.75">
      <c r="B45" s="9" t="s">
        <v>236</v>
      </c>
      <c r="C45" s="9"/>
      <c r="D45" s="9"/>
      <c r="E45" s="9"/>
      <c r="F45" s="9"/>
      <c r="G45" s="9"/>
      <c r="H45" s="9"/>
      <c r="I45" s="9"/>
    </row>
    <row r="46" spans="2:9" ht="12.75">
      <c r="B46" s="9" t="str">
        <f>B5</f>
        <v>FOR THE YEAR ENDED 30TH JUNE 2011</v>
      </c>
      <c r="C46" s="9"/>
      <c r="D46" s="9"/>
      <c r="E46" s="9"/>
      <c r="F46" s="9"/>
      <c r="G46" s="9"/>
      <c r="H46" s="9"/>
      <c r="I46" s="9"/>
    </row>
    <row r="48" spans="1:2" ht="12.75">
      <c r="A48" s="18" t="s">
        <v>807</v>
      </c>
      <c r="B48" s="4" t="s">
        <v>503</v>
      </c>
    </row>
    <row r="49" spans="1:2" ht="12.75">
      <c r="A49" s="105" t="s">
        <v>514</v>
      </c>
      <c r="B49" s="5" t="s">
        <v>467</v>
      </c>
    </row>
    <row r="50" spans="1:11" ht="12.75">
      <c r="A50" s="144"/>
      <c r="B50" s="144"/>
      <c r="C50" s="144"/>
      <c r="D50" s="144"/>
      <c r="E50" s="144"/>
      <c r="F50" s="144"/>
      <c r="G50" s="144"/>
      <c r="H50" s="144"/>
      <c r="I50" s="144"/>
      <c r="J50" s="144"/>
      <c r="K50" s="144"/>
    </row>
    <row r="51" spans="1:11" ht="12.75">
      <c r="A51" s="144"/>
      <c r="B51" s="144"/>
      <c r="C51" s="144"/>
      <c r="D51" s="144"/>
      <c r="E51" s="144"/>
      <c r="F51" s="144"/>
      <c r="G51" s="144"/>
      <c r="H51" s="144"/>
      <c r="I51" s="144"/>
      <c r="J51" s="144"/>
      <c r="K51" s="144"/>
    </row>
    <row r="52" spans="1:11" ht="12.75">
      <c r="A52" s="144"/>
      <c r="B52" s="144"/>
      <c r="C52" s="144"/>
      <c r="D52" s="144"/>
      <c r="E52" s="144"/>
      <c r="F52" s="144"/>
      <c r="G52" s="144"/>
      <c r="H52" s="144"/>
      <c r="I52" s="144"/>
      <c r="J52" s="144"/>
      <c r="K52" s="144"/>
    </row>
    <row r="53" spans="1:11" ht="12.75">
      <c r="A53" s="144"/>
      <c r="B53" s="144"/>
      <c r="C53" s="144"/>
      <c r="D53" s="144"/>
      <c r="E53" s="144"/>
      <c r="F53" s="144"/>
      <c r="G53" s="144"/>
      <c r="H53" s="144"/>
      <c r="I53" s="144"/>
      <c r="J53" s="144"/>
      <c r="K53" s="144"/>
    </row>
    <row r="54" spans="1:11" ht="12.75">
      <c r="A54" s="144"/>
      <c r="B54" s="144"/>
      <c r="C54" s="144"/>
      <c r="D54" s="144"/>
      <c r="E54" s="144"/>
      <c r="F54" s="144"/>
      <c r="G54" s="144"/>
      <c r="H54" s="144"/>
      <c r="I54" s="144"/>
      <c r="J54" s="144"/>
      <c r="K54" s="144"/>
    </row>
    <row r="55" spans="1:11" ht="12.75">
      <c r="A55" s="144"/>
      <c r="B55" s="144"/>
      <c r="C55" s="144"/>
      <c r="D55" s="144"/>
      <c r="E55" s="144"/>
      <c r="F55" s="144"/>
      <c r="G55" s="144"/>
      <c r="H55" s="144"/>
      <c r="I55" s="144"/>
      <c r="J55" s="144"/>
      <c r="K55" s="144"/>
    </row>
    <row r="56" spans="1:11" ht="12.75">
      <c r="A56" s="144"/>
      <c r="B56" s="144"/>
      <c r="C56" s="144"/>
      <c r="D56" s="144"/>
      <c r="E56" s="144"/>
      <c r="F56" s="144"/>
      <c r="G56" s="144"/>
      <c r="H56" s="144"/>
      <c r="I56" s="144"/>
      <c r="J56" s="144"/>
      <c r="K56" s="144"/>
    </row>
    <row r="57" spans="1:11" ht="12.75">
      <c r="A57" s="144"/>
      <c r="B57" s="144"/>
      <c r="C57" s="144"/>
      <c r="D57" s="144"/>
      <c r="E57" s="144"/>
      <c r="F57" s="144"/>
      <c r="G57" s="144"/>
      <c r="H57" s="144"/>
      <c r="I57" s="144"/>
      <c r="J57" s="144"/>
      <c r="K57" s="144"/>
    </row>
    <row r="58" spans="1:11" ht="12.75">
      <c r="A58" s="144"/>
      <c r="B58" s="144"/>
      <c r="C58" s="144"/>
      <c r="D58" s="144"/>
      <c r="E58" s="144"/>
      <c r="F58" s="144"/>
      <c r="G58" s="144"/>
      <c r="H58" s="144"/>
      <c r="I58" s="144"/>
      <c r="J58" s="144"/>
      <c r="K58" s="144"/>
    </row>
    <row r="59" spans="1:11" ht="12.75">
      <c r="A59" s="144"/>
      <c r="B59" s="144"/>
      <c r="C59" s="144"/>
      <c r="D59" s="144"/>
      <c r="E59" s="144"/>
      <c r="F59" s="144"/>
      <c r="G59" s="144"/>
      <c r="H59" s="144"/>
      <c r="I59" s="144"/>
      <c r="J59" s="144"/>
      <c r="K59" s="144"/>
    </row>
    <row r="60" spans="1:11" ht="12.75">
      <c r="A60" s="144"/>
      <c r="B60" s="144"/>
      <c r="C60" s="144"/>
      <c r="D60" s="144"/>
      <c r="E60" s="144"/>
      <c r="F60" s="144"/>
      <c r="G60" s="144"/>
      <c r="H60" s="144"/>
      <c r="I60" s="144"/>
      <c r="J60" s="144"/>
      <c r="K60" s="144"/>
    </row>
    <row r="61" spans="1:11" ht="12.75">
      <c r="A61" s="144"/>
      <c r="B61" s="144"/>
      <c r="C61" s="144"/>
      <c r="D61" s="144"/>
      <c r="E61" s="144"/>
      <c r="F61" s="144"/>
      <c r="G61" s="144"/>
      <c r="H61" s="144"/>
      <c r="I61" s="144"/>
      <c r="J61" s="144"/>
      <c r="K61" s="144"/>
    </row>
    <row r="62" spans="1:11" ht="12.75">
      <c r="A62" s="144"/>
      <c r="B62" s="144"/>
      <c r="C62" s="144"/>
      <c r="D62" s="144"/>
      <c r="E62" s="144"/>
      <c r="F62" s="144"/>
      <c r="G62" s="144"/>
      <c r="H62" s="144"/>
      <c r="I62" s="144"/>
      <c r="J62" s="144"/>
      <c r="K62" s="144"/>
    </row>
    <row r="63" spans="1:11" ht="12.75">
      <c r="A63" s="144"/>
      <c r="B63" s="144"/>
      <c r="C63" s="144"/>
      <c r="D63" s="144"/>
      <c r="E63" s="144"/>
      <c r="F63" s="144"/>
      <c r="G63" s="144"/>
      <c r="H63" s="144"/>
      <c r="I63" s="144"/>
      <c r="J63" s="144"/>
      <c r="K63" s="144"/>
    </row>
    <row r="64" spans="1:11" ht="12.75">
      <c r="A64" s="144"/>
      <c r="B64" s="144"/>
      <c r="C64" s="144"/>
      <c r="D64" s="144"/>
      <c r="E64" s="144"/>
      <c r="F64" s="144"/>
      <c r="G64" s="144"/>
      <c r="H64" s="144"/>
      <c r="I64" s="144"/>
      <c r="J64" s="144"/>
      <c r="K64" s="144"/>
    </row>
    <row r="65" spans="1:11" ht="12.75">
      <c r="A65" s="144"/>
      <c r="B65" s="144"/>
      <c r="C65" s="144"/>
      <c r="D65" s="144"/>
      <c r="E65" s="144"/>
      <c r="F65" s="144"/>
      <c r="G65" s="144"/>
      <c r="H65" s="144"/>
      <c r="I65" s="144"/>
      <c r="J65" s="144"/>
      <c r="K65" s="144"/>
    </row>
    <row r="66" spans="1:11" ht="12.75">
      <c r="A66" s="144"/>
      <c r="B66" s="144"/>
      <c r="C66" s="144"/>
      <c r="D66" s="144"/>
      <c r="E66" s="144"/>
      <c r="F66" s="144"/>
      <c r="G66" s="144"/>
      <c r="H66" s="144"/>
      <c r="I66" s="144"/>
      <c r="J66" s="144"/>
      <c r="K66" s="144"/>
    </row>
    <row r="67" spans="1:11" ht="12.75">
      <c r="A67" s="144"/>
      <c r="B67" s="144"/>
      <c r="C67" s="144"/>
      <c r="D67" s="144"/>
      <c r="E67" s="144"/>
      <c r="F67" s="144"/>
      <c r="G67" s="144"/>
      <c r="H67" s="144"/>
      <c r="I67" s="144"/>
      <c r="J67" s="144"/>
      <c r="K67" s="144"/>
    </row>
    <row r="68" spans="1:11" ht="12.75">
      <c r="A68" s="144"/>
      <c r="B68" s="144"/>
      <c r="C68" s="144"/>
      <c r="D68" s="144"/>
      <c r="E68" s="144"/>
      <c r="F68" s="144"/>
      <c r="G68" s="144"/>
      <c r="H68" s="144"/>
      <c r="I68" s="144"/>
      <c r="J68" s="144"/>
      <c r="K68" s="144"/>
    </row>
    <row r="69" spans="1:11" ht="12.75">
      <c r="A69" s="144"/>
      <c r="B69" s="144"/>
      <c r="C69" s="144"/>
      <c r="D69" s="144"/>
      <c r="E69" s="144"/>
      <c r="F69" s="144"/>
      <c r="G69" s="144"/>
      <c r="H69" s="144"/>
      <c r="I69" s="144"/>
      <c r="J69" s="144"/>
      <c r="K69" s="144"/>
    </row>
    <row r="70" spans="1:11" ht="12.75">
      <c r="A70" s="144"/>
      <c r="B70" s="144"/>
      <c r="C70" s="144"/>
      <c r="D70" s="144"/>
      <c r="E70" s="144"/>
      <c r="F70" s="144"/>
      <c r="G70" s="144"/>
      <c r="H70" s="144"/>
      <c r="I70" s="144"/>
      <c r="J70" s="144"/>
      <c r="K70" s="144"/>
    </row>
    <row r="71" spans="1:11" ht="12.75">
      <c r="A71" s="144"/>
      <c r="B71" s="144"/>
      <c r="C71" s="144"/>
      <c r="D71" s="144"/>
      <c r="E71" s="144"/>
      <c r="F71" s="144"/>
      <c r="G71" s="144"/>
      <c r="H71" s="144"/>
      <c r="I71" s="144"/>
      <c r="J71" s="144"/>
      <c r="K71" s="144"/>
    </row>
    <row r="72" spans="1:11" ht="12.75">
      <c r="A72" s="144"/>
      <c r="B72" s="144"/>
      <c r="C72" s="144"/>
      <c r="D72" s="144"/>
      <c r="E72" s="144"/>
      <c r="F72" s="203"/>
      <c r="G72" s="203"/>
      <c r="H72" s="203"/>
      <c r="I72" s="144"/>
      <c r="J72" s="144"/>
      <c r="K72" s="144"/>
    </row>
    <row r="73" spans="6:8" ht="12.75">
      <c r="F73" s="135">
        <v>2011</v>
      </c>
      <c r="G73" s="83"/>
      <c r="H73" s="135">
        <v>2010</v>
      </c>
    </row>
    <row r="74" spans="6:8" ht="12.75">
      <c r="F74" s="83" t="s">
        <v>174</v>
      </c>
      <c r="G74" s="83"/>
      <c r="H74" s="83" t="s">
        <v>174</v>
      </c>
    </row>
    <row r="75" spans="2:8" ht="12.75">
      <c r="B75" s="14" t="s">
        <v>580</v>
      </c>
      <c r="F75" s="11"/>
      <c r="G75" s="11"/>
      <c r="H75" s="11"/>
    </row>
    <row r="76" spans="2:8" ht="12.75">
      <c r="B76" t="s">
        <v>516</v>
      </c>
      <c r="F76" s="11"/>
      <c r="G76" s="11"/>
      <c r="H76" s="11"/>
    </row>
    <row r="77" spans="6:8" ht="12.75">
      <c r="F77" s="11"/>
      <c r="G77" s="11"/>
      <c r="H77" s="11"/>
    </row>
    <row r="78" spans="2:8" ht="12.75">
      <c r="B78" t="s">
        <v>515</v>
      </c>
      <c r="F78" s="142">
        <v>58062</v>
      </c>
      <c r="G78" s="142"/>
      <c r="H78" s="142">
        <v>54956</v>
      </c>
    </row>
    <row r="79" spans="2:8" ht="12.75">
      <c r="B79" s="14" t="s">
        <v>579</v>
      </c>
      <c r="F79" s="142">
        <v>58062</v>
      </c>
      <c r="G79" s="142"/>
      <c r="H79" s="142">
        <v>54956</v>
      </c>
    </row>
    <row r="80" spans="6:8" ht="12.75">
      <c r="F80" s="144"/>
      <c r="G80" s="144"/>
      <c r="H80" s="144"/>
    </row>
    <row r="81" spans="6:8" ht="12.75">
      <c r="F81" s="144"/>
      <c r="G81" s="144"/>
      <c r="H81" s="144"/>
    </row>
    <row r="82" spans="6:8" ht="12.75">
      <c r="F82" s="144"/>
      <c r="G82" s="144"/>
      <c r="H82" s="144"/>
    </row>
    <row r="83" spans="6:8" ht="12.75">
      <c r="F83" s="144"/>
      <c r="G83" s="144"/>
      <c r="H83" s="144"/>
    </row>
    <row r="84" spans="6:8" ht="12.75">
      <c r="F84" s="144"/>
      <c r="G84" s="144"/>
      <c r="H84" s="144"/>
    </row>
    <row r="85" spans="6:8" ht="12.75">
      <c r="F85" s="144"/>
      <c r="G85" s="144"/>
      <c r="H85" s="144"/>
    </row>
    <row r="86" spans="6:8" ht="12.75">
      <c r="F86" s="144"/>
      <c r="G86" s="144"/>
      <c r="H86" s="144"/>
    </row>
    <row r="87" spans="6:8" ht="12.75">
      <c r="F87" s="144"/>
      <c r="G87" s="144"/>
      <c r="H87" s="144"/>
    </row>
    <row r="88" spans="2:8" ht="12.75">
      <c r="B88" s="14" t="s">
        <v>401</v>
      </c>
      <c r="F88" s="142"/>
      <c r="G88" s="142"/>
      <c r="H88" s="142"/>
    </row>
    <row r="89" spans="2:8" ht="12.75">
      <c r="B89" t="s">
        <v>516</v>
      </c>
      <c r="F89" s="142"/>
      <c r="G89" s="142"/>
      <c r="H89" s="142"/>
    </row>
    <row r="90" spans="6:8" ht="12.75">
      <c r="F90" s="142"/>
      <c r="G90" s="142"/>
      <c r="H90" s="142"/>
    </row>
    <row r="91" spans="2:8" ht="12.75">
      <c r="B91" t="s">
        <v>515</v>
      </c>
      <c r="F91" s="142">
        <v>5806</v>
      </c>
      <c r="G91" s="142"/>
      <c r="H91" s="142">
        <v>5496</v>
      </c>
    </row>
    <row r="92" spans="2:8" ht="12.75">
      <c r="B92" s="14" t="s">
        <v>579</v>
      </c>
      <c r="F92" s="142">
        <v>5806</v>
      </c>
      <c r="G92" s="142"/>
      <c r="H92" s="142">
        <v>5496</v>
      </c>
    </row>
    <row r="93" spans="6:8" ht="12.75">
      <c r="F93" s="11"/>
      <c r="G93" s="11"/>
      <c r="H93" s="11"/>
    </row>
    <row r="96" spans="2:9" ht="12.75">
      <c r="B96" s="9" t="str">
        <f>CoverIndex!$A$11</f>
        <v>TOWN OF EAST FREMANTLE</v>
      </c>
      <c r="C96" s="9"/>
      <c r="D96" s="9"/>
      <c r="E96" s="9"/>
      <c r="F96" s="9"/>
      <c r="G96" s="9"/>
      <c r="H96" s="9"/>
      <c r="I96" s="9"/>
    </row>
    <row r="97" spans="2:9" ht="12.75">
      <c r="B97" s="9" t="s">
        <v>236</v>
      </c>
      <c r="C97" s="9"/>
      <c r="D97" s="9"/>
      <c r="E97" s="9"/>
      <c r="F97" s="9"/>
      <c r="G97" s="9"/>
      <c r="H97" s="9"/>
      <c r="I97" s="9"/>
    </row>
    <row r="98" spans="2:9" ht="12.75">
      <c r="B98" s="9" t="str">
        <f>B5</f>
        <v>FOR THE YEAR ENDED 30TH JUNE 2011</v>
      </c>
      <c r="C98" s="9"/>
      <c r="D98" s="9"/>
      <c r="E98" s="9"/>
      <c r="F98" s="9"/>
      <c r="G98" s="9"/>
      <c r="H98" s="9"/>
      <c r="I98" s="9"/>
    </row>
    <row r="100" spans="1:2" ht="12.75">
      <c r="A100" s="18" t="s">
        <v>807</v>
      </c>
      <c r="B100" s="4" t="s">
        <v>503</v>
      </c>
    </row>
    <row r="101" spans="1:2" ht="12.75">
      <c r="A101" s="105" t="s">
        <v>517</v>
      </c>
      <c r="B101" s="5" t="s">
        <v>512</v>
      </c>
    </row>
    <row r="123" spans="4:8" ht="12.75">
      <c r="D123" s="238" t="s">
        <v>445</v>
      </c>
      <c r="F123" s="135">
        <v>2011</v>
      </c>
      <c r="G123" s="83"/>
      <c r="H123" s="135">
        <v>2010</v>
      </c>
    </row>
    <row r="125" ht="12.75">
      <c r="B125" t="s">
        <v>518</v>
      </c>
    </row>
    <row r="127" spans="2:8" ht="12.75">
      <c r="B127" t="s">
        <v>520</v>
      </c>
      <c r="F127" s="264">
        <v>1</v>
      </c>
      <c r="G127" s="264"/>
      <c r="H127" s="264">
        <v>1</v>
      </c>
    </row>
    <row r="128" spans="2:8" ht="12.75">
      <c r="B128" t="s">
        <v>519</v>
      </c>
      <c r="F128" s="264">
        <v>0</v>
      </c>
      <c r="G128" s="264"/>
      <c r="H128" s="264">
        <v>0</v>
      </c>
    </row>
    <row r="129" spans="6:8" ht="12.75">
      <c r="F129" s="264"/>
      <c r="G129" s="264"/>
      <c r="H129" s="264"/>
    </row>
    <row r="130" spans="2:8" ht="12.75">
      <c r="B130" t="s">
        <v>521</v>
      </c>
      <c r="F130" s="264"/>
      <c r="G130" s="264"/>
      <c r="H130" s="264"/>
    </row>
    <row r="131" spans="6:8" ht="12.75">
      <c r="F131" s="264"/>
      <c r="G131" s="264"/>
      <c r="H131" s="264"/>
    </row>
    <row r="132" spans="2:8" ht="12.75">
      <c r="B132" t="s">
        <v>520</v>
      </c>
      <c r="F132" s="264">
        <v>0.87</v>
      </c>
      <c r="G132" s="264"/>
      <c r="H132" s="264">
        <v>0.95</v>
      </c>
    </row>
    <row r="133" spans="2:8" ht="12.75">
      <c r="B133" t="s">
        <v>519</v>
      </c>
      <c r="F133" s="264">
        <v>0.13</v>
      </c>
      <c r="G133" s="264"/>
      <c r="H133" s="264">
        <v>0.05</v>
      </c>
    </row>
  </sheetData>
  <sheetProtection/>
  <printOptions/>
  <pageMargins left="0.35" right="0.19" top="0.53" bottom="0.53" header="0.5" footer="0.5"/>
  <pageSetup horizontalDpi="600" verticalDpi="600" orientation="portrait" paperSize="9" r:id="rId2"/>
  <headerFooter alignWithMargins="0">
    <oddFooter>&amp;CPage &amp;P</oddFooter>
  </headerFooter>
  <rowBreaks count="2" manualBreakCount="2">
    <brk id="42" max="255" man="1"/>
    <brk id="93" max="255" man="1"/>
  </rowBreaks>
  <drawing r:id="rId1"/>
</worksheet>
</file>

<file path=xl/worksheets/sheet2.xml><?xml version="1.0" encoding="utf-8"?>
<worksheet xmlns="http://schemas.openxmlformats.org/spreadsheetml/2006/main" xmlns:r="http://schemas.openxmlformats.org/officeDocument/2006/relationships">
  <dimension ref="A3:S359"/>
  <sheetViews>
    <sheetView zoomScalePageLayoutView="0" workbookViewId="0" topLeftCell="A1">
      <selection activeCell="C91" sqref="C91"/>
    </sheetView>
  </sheetViews>
  <sheetFormatPr defaultColWidth="9.140625" defaultRowHeight="12.75"/>
  <cols>
    <col min="1" max="1" width="8.8515625" style="0" customWidth="1"/>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s>
  <sheetData>
    <row r="3" spans="2:9" ht="12.75">
      <c r="B3" s="9" t="str">
        <f>CoverIndex!$A$11</f>
        <v>TOWN OF EAST FREMANTLE</v>
      </c>
      <c r="C3" s="8"/>
      <c r="D3" s="8"/>
      <c r="E3" s="8"/>
      <c r="F3" s="8"/>
      <c r="G3" s="8"/>
      <c r="H3" s="8"/>
      <c r="I3" s="8"/>
    </row>
    <row r="4" spans="2:9" ht="12.75">
      <c r="B4" s="9" t="s">
        <v>129</v>
      </c>
      <c r="C4" s="8"/>
      <c r="D4" s="8"/>
      <c r="E4" s="8"/>
      <c r="F4" s="8"/>
      <c r="G4" s="8"/>
      <c r="H4" s="8"/>
      <c r="I4" s="8"/>
    </row>
    <row r="5" spans="2:9" ht="12.75">
      <c r="B5" s="91" t="s">
        <v>462</v>
      </c>
      <c r="C5" s="8"/>
      <c r="D5" s="8"/>
      <c r="E5" s="8"/>
      <c r="F5" s="8"/>
      <c r="G5" s="8"/>
      <c r="H5" s="8"/>
      <c r="I5" s="8"/>
    </row>
    <row r="6" spans="2:9" ht="12.75">
      <c r="B6" s="9" t="str">
        <f>CoverIndex!A15</f>
        <v>FOR THE YEAR ENDED 30TH JUNE 2011</v>
      </c>
      <c r="C6" s="8"/>
      <c r="D6" s="8"/>
      <c r="E6" s="8"/>
      <c r="F6" s="8"/>
      <c r="G6" s="8"/>
      <c r="H6" s="8"/>
      <c r="I6" s="8"/>
    </row>
    <row r="7" spans="2:9" ht="12.75">
      <c r="B7" s="9"/>
      <c r="C7" s="8"/>
      <c r="D7" s="8"/>
      <c r="E7" s="8"/>
      <c r="F7" s="8"/>
      <c r="G7" s="8"/>
      <c r="H7" s="8"/>
      <c r="I7" s="8"/>
    </row>
    <row r="8" spans="2:9" ht="12.75">
      <c r="B8" s="9"/>
      <c r="C8" s="8"/>
      <c r="D8" s="8"/>
      <c r="E8" s="8"/>
      <c r="F8" s="8"/>
      <c r="G8" s="8"/>
      <c r="H8" s="8"/>
      <c r="I8" s="8"/>
    </row>
    <row r="10" spans="3:8" ht="12.75">
      <c r="C10" s="4" t="s">
        <v>173</v>
      </c>
      <c r="D10" s="110" t="s">
        <v>560</v>
      </c>
      <c r="E10" s="4"/>
      <c r="F10" s="110" t="s">
        <v>560</v>
      </c>
      <c r="G10" s="7"/>
      <c r="H10" s="110" t="s">
        <v>122</v>
      </c>
    </row>
    <row r="11" spans="4:8" ht="12.75">
      <c r="D11" s="7" t="s">
        <v>174</v>
      </c>
      <c r="E11" s="4"/>
      <c r="F11" s="7" t="s">
        <v>175</v>
      </c>
      <c r="G11" s="7"/>
      <c r="H11" s="7" t="s">
        <v>174</v>
      </c>
    </row>
    <row r="12" spans="4:8" ht="12.75">
      <c r="D12" s="4"/>
      <c r="E12" s="4"/>
      <c r="F12" s="7" t="s">
        <v>174</v>
      </c>
      <c r="G12" s="7"/>
      <c r="H12" s="7"/>
    </row>
    <row r="13" ht="12.75">
      <c r="B13" s="4" t="s">
        <v>125</v>
      </c>
    </row>
    <row r="14" spans="2:8" ht="12.75">
      <c r="B14" s="63" t="s">
        <v>216</v>
      </c>
      <c r="C14" s="216">
        <v>20</v>
      </c>
      <c r="D14" s="142">
        <f>+'Note19&amp;20'!J83</f>
        <v>5107576</v>
      </c>
      <c r="E14" s="11"/>
      <c r="F14" s="142">
        <f>+'Note19&amp;20'!N83</f>
        <v>5104693</v>
      </c>
      <c r="G14" s="142"/>
      <c r="H14" s="142">
        <v>4785637</v>
      </c>
    </row>
    <row r="15" spans="2:8" ht="12.75">
      <c r="B15" s="113" t="s">
        <v>335</v>
      </c>
      <c r="C15" s="216"/>
      <c r="D15" s="142"/>
      <c r="E15" s="11"/>
      <c r="F15" s="142"/>
      <c r="G15" s="142"/>
      <c r="H15" s="142"/>
    </row>
    <row r="16" spans="2:8" ht="12.75">
      <c r="B16" s="113" t="s">
        <v>336</v>
      </c>
      <c r="C16" s="216">
        <v>26</v>
      </c>
      <c r="D16" s="142">
        <f>+'Note21-30'!G72</f>
        <v>912658</v>
      </c>
      <c r="E16" s="11"/>
      <c r="F16" s="142">
        <v>779944</v>
      </c>
      <c r="G16" s="142"/>
      <c r="H16" s="142">
        <f>+'Note21-30'!I72</f>
        <v>838985</v>
      </c>
    </row>
    <row r="17" spans="2:8" ht="12.75">
      <c r="B17" t="s">
        <v>217</v>
      </c>
      <c r="C17" s="216">
        <v>25</v>
      </c>
      <c r="D17" s="142">
        <f>+'Note21-30'!G56</f>
        <v>1061967</v>
      </c>
      <c r="E17" s="11"/>
      <c r="F17" s="142">
        <v>1076480</v>
      </c>
      <c r="G17" s="142"/>
      <c r="H17" s="142">
        <f>+'Note21-30'!I56</f>
        <v>1185674</v>
      </c>
    </row>
    <row r="18" spans="2:8" ht="12.75">
      <c r="B18" t="s">
        <v>218</v>
      </c>
      <c r="C18" s="216" t="s">
        <v>466</v>
      </c>
      <c r="D18" s="142">
        <f>'Note 2(a)&amp;(b)'!D40</f>
        <v>408753</v>
      </c>
      <c r="E18" s="11"/>
      <c r="F18" s="142">
        <f>'Note 2(a)&amp;(b)'!F40</f>
        <v>162000</v>
      </c>
      <c r="G18" s="142"/>
      <c r="H18" s="142">
        <f>'Note 2(a)&amp;(b)'!H40</f>
        <v>254910</v>
      </c>
    </row>
    <row r="19" spans="2:8" ht="12.75">
      <c r="B19" t="s">
        <v>319</v>
      </c>
      <c r="C19" s="216"/>
      <c r="D19" s="143">
        <v>126429</v>
      </c>
      <c r="E19" s="11"/>
      <c r="F19" s="143">
        <v>108200</v>
      </c>
      <c r="G19" s="142"/>
      <c r="H19" s="143">
        <v>137058</v>
      </c>
    </row>
    <row r="20" spans="3:8" ht="12.75">
      <c r="C20" s="216"/>
      <c r="D20" s="142">
        <f>SUM(D14:D19)</f>
        <v>7617383</v>
      </c>
      <c r="E20" s="11"/>
      <c r="F20" s="142">
        <f>SUM(F14:F19)</f>
        <v>7231317</v>
      </c>
      <c r="G20" s="142"/>
      <c r="H20" s="142">
        <f>SUM(H14:H19)</f>
        <v>7202264</v>
      </c>
    </row>
    <row r="21" spans="3:8" ht="12.75">
      <c r="C21" s="216"/>
      <c r="D21" s="142"/>
      <c r="E21" s="11"/>
      <c r="F21" s="142"/>
      <c r="G21" s="142"/>
      <c r="H21" s="142"/>
    </row>
    <row r="22" spans="2:8" ht="12.75">
      <c r="B22" s="5" t="s">
        <v>472</v>
      </c>
      <c r="C22" s="216"/>
      <c r="D22" s="142"/>
      <c r="E22" s="11"/>
      <c r="F22" s="142"/>
      <c r="G22" s="142"/>
      <c r="H22" s="142"/>
    </row>
    <row r="23" spans="2:8" ht="12.75">
      <c r="B23" t="s">
        <v>220</v>
      </c>
      <c r="C23" s="216"/>
      <c r="D23" s="145">
        <f>-2017633-229029-173422</f>
        <v>-2420084</v>
      </c>
      <c r="E23" s="84"/>
      <c r="F23" s="145">
        <v>-2695372</v>
      </c>
      <c r="G23" s="145"/>
      <c r="H23" s="145">
        <v>-2156030</v>
      </c>
    </row>
    <row r="24" spans="2:8" ht="12.75">
      <c r="B24" t="s">
        <v>221</v>
      </c>
      <c r="C24" s="216"/>
      <c r="D24" s="145">
        <v>-3335045</v>
      </c>
      <c r="E24" s="84"/>
      <c r="F24" s="145">
        <v>-3275369</v>
      </c>
      <c r="G24" s="145"/>
      <c r="H24" s="145">
        <v>-2851880</v>
      </c>
    </row>
    <row r="25" spans="2:8" ht="12.75">
      <c r="B25" s="59" t="s">
        <v>338</v>
      </c>
      <c r="C25" s="216"/>
      <c r="D25" s="145">
        <v>-301461</v>
      </c>
      <c r="E25" s="84"/>
      <c r="F25" s="145">
        <v>-190500</v>
      </c>
      <c r="G25" s="145"/>
      <c r="H25" s="145">
        <v>-271304</v>
      </c>
    </row>
    <row r="26" spans="2:8" ht="12.75">
      <c r="B26" s="14" t="s">
        <v>331</v>
      </c>
      <c r="C26" s="216" t="s">
        <v>466</v>
      </c>
      <c r="D26" s="145">
        <f>-'Note 2(a)&amp;(b)'!F27</f>
        <v>-727812</v>
      </c>
      <c r="E26" s="84"/>
      <c r="F26" s="145">
        <v>-702205</v>
      </c>
      <c r="G26" s="145"/>
      <c r="H26" s="145">
        <f>-'Note 2(a)&amp;(b)'!H27</f>
        <v>-705892</v>
      </c>
    </row>
    <row r="27" spans="2:8" ht="12.75">
      <c r="B27" t="s">
        <v>463</v>
      </c>
      <c r="C27" s="216" t="s">
        <v>466</v>
      </c>
      <c r="D27" s="145">
        <f>-'Note 2(a)&amp;(b)'!F30</f>
        <v>-36877</v>
      </c>
      <c r="E27" s="84"/>
      <c r="F27" s="145">
        <v>-35827</v>
      </c>
      <c r="G27" s="145"/>
      <c r="H27" s="145">
        <f>-'Note 2(a)&amp;(b)'!H30</f>
        <v>-45140</v>
      </c>
    </row>
    <row r="28" spans="2:8" ht="12.75">
      <c r="B28" s="14" t="s">
        <v>332</v>
      </c>
      <c r="C28" s="216"/>
      <c r="D28" s="145">
        <v>-210435</v>
      </c>
      <c r="E28" s="84"/>
      <c r="F28" s="145">
        <v>-201180</v>
      </c>
      <c r="G28" s="145"/>
      <c r="H28" s="145">
        <v>-196219</v>
      </c>
    </row>
    <row r="29" spans="2:8" ht="12.75">
      <c r="B29" t="s">
        <v>464</v>
      </c>
      <c r="C29" s="216"/>
      <c r="D29" s="145">
        <v>-89810</v>
      </c>
      <c r="E29" s="84"/>
      <c r="F29" s="145">
        <v>-99900</v>
      </c>
      <c r="G29" s="145"/>
      <c r="H29" s="145">
        <v>-137391</v>
      </c>
    </row>
    <row r="30" spans="3:8" ht="12.75">
      <c r="C30" s="216"/>
      <c r="D30" s="147">
        <f>SUM(D23:D29)</f>
        <v>-7121524</v>
      </c>
      <c r="E30" s="84"/>
      <c r="F30" s="147">
        <f>SUM(F23:F29)</f>
        <v>-7200353</v>
      </c>
      <c r="G30" s="145"/>
      <c r="H30" s="147">
        <f>SUM(H23:H29)</f>
        <v>-6363856</v>
      </c>
    </row>
    <row r="31" spans="3:8" ht="12.75">
      <c r="C31" s="216"/>
      <c r="D31" s="145">
        <f>+D20+D30</f>
        <v>495859</v>
      </c>
      <c r="E31" s="84"/>
      <c r="F31" s="145">
        <f>+F20+F30</f>
        <v>30964</v>
      </c>
      <c r="G31" s="145"/>
      <c r="H31" s="145">
        <f>+H20+H30</f>
        <v>838408</v>
      </c>
    </row>
    <row r="32" spans="3:8" ht="12.75">
      <c r="C32" s="216"/>
      <c r="D32" s="145"/>
      <c r="E32" s="84"/>
      <c r="F32" s="145"/>
      <c r="G32" s="145"/>
      <c r="H32" s="145"/>
    </row>
    <row r="33" spans="3:8" ht="12.75">
      <c r="C33" s="216"/>
      <c r="D33" s="145"/>
      <c r="E33" s="84"/>
      <c r="F33" s="145"/>
      <c r="G33" s="145"/>
      <c r="H33" s="145"/>
    </row>
    <row r="34" spans="2:8" ht="12.75">
      <c r="B34" s="113" t="s">
        <v>337</v>
      </c>
      <c r="C34" s="216"/>
      <c r="D34" s="145"/>
      <c r="E34" s="84"/>
      <c r="F34" s="145"/>
      <c r="G34" s="145"/>
      <c r="H34" s="145"/>
    </row>
    <row r="35" spans="2:8" ht="12.75">
      <c r="B35" s="113" t="s">
        <v>336</v>
      </c>
      <c r="C35" s="216">
        <v>26</v>
      </c>
      <c r="D35" s="145">
        <f>+'Note21-30'!G73</f>
        <v>515301</v>
      </c>
      <c r="E35" s="84"/>
      <c r="F35" s="145">
        <v>787922</v>
      </c>
      <c r="G35" s="145"/>
      <c r="H35" s="145">
        <f>+'Note21-30'!I73</f>
        <v>330149</v>
      </c>
    </row>
    <row r="36" spans="2:8" ht="12.75">
      <c r="B36" t="s">
        <v>465</v>
      </c>
      <c r="C36" s="216">
        <v>18</v>
      </c>
      <c r="D36" s="145">
        <v>1434</v>
      </c>
      <c r="E36" s="84"/>
      <c r="F36" s="145">
        <v>46000</v>
      </c>
      <c r="G36" s="145"/>
      <c r="H36" s="145">
        <v>30694</v>
      </c>
    </row>
    <row r="37" spans="2:8" ht="12.75">
      <c r="B37" s="14" t="s">
        <v>333</v>
      </c>
      <c r="C37" s="216">
        <v>18</v>
      </c>
      <c r="D37" s="148">
        <v>-1977</v>
      </c>
      <c r="E37" s="84"/>
      <c r="F37" s="148">
        <v>-1470</v>
      </c>
      <c r="G37" s="145"/>
      <c r="H37" s="148">
        <v>-10898</v>
      </c>
    </row>
    <row r="38" spans="3:8" ht="12.75">
      <c r="C38" s="6"/>
      <c r="D38" s="11"/>
      <c r="E38" s="11"/>
      <c r="F38" s="142"/>
      <c r="G38" s="142"/>
      <c r="H38" s="142"/>
    </row>
    <row r="39" spans="2:8" ht="12.75">
      <c r="B39" s="81" t="s">
        <v>63</v>
      </c>
      <c r="C39" s="6"/>
      <c r="D39" s="115">
        <f>SUM(D31:D37)</f>
        <v>1010617</v>
      </c>
      <c r="E39" s="115"/>
      <c r="F39" s="115">
        <f>SUM(F31:F37)</f>
        <v>863416</v>
      </c>
      <c r="G39" s="115"/>
      <c r="H39" s="115">
        <f>SUM(H31:H37)</f>
        <v>1188353</v>
      </c>
    </row>
    <row r="40" spans="4:8" ht="12.75">
      <c r="D40" s="11"/>
      <c r="E40" s="11"/>
      <c r="F40" s="11"/>
      <c r="G40" s="11"/>
      <c r="H40" s="11"/>
    </row>
    <row r="41" spans="2:8" ht="12.75">
      <c r="B41" s="81" t="s">
        <v>126</v>
      </c>
      <c r="D41" s="286">
        <v>0</v>
      </c>
      <c r="E41" s="11"/>
      <c r="F41" s="286">
        <v>0</v>
      </c>
      <c r="G41" s="11"/>
      <c r="H41" s="286">
        <v>0</v>
      </c>
    </row>
    <row r="42" spans="4:8" ht="12.75">
      <c r="D42" s="26"/>
      <c r="E42" s="11"/>
      <c r="F42" s="26"/>
      <c r="G42" s="11"/>
      <c r="H42" s="26"/>
    </row>
    <row r="43" spans="2:8" ht="12.75">
      <c r="B43" s="81" t="s">
        <v>127</v>
      </c>
      <c r="D43" s="287">
        <f>SUM(D41:D42)</f>
        <v>0</v>
      </c>
      <c r="E43" s="79"/>
      <c r="F43" s="287">
        <f>SUM(F41:F42)</f>
        <v>0</v>
      </c>
      <c r="G43" s="79"/>
      <c r="H43" s="287">
        <f>SUM(H41:H42)</f>
        <v>0</v>
      </c>
    </row>
    <row r="44" spans="4:8" ht="12.75">
      <c r="D44" s="79"/>
      <c r="E44" s="79"/>
      <c r="F44" s="79"/>
      <c r="G44" s="79"/>
      <c r="H44" s="79"/>
    </row>
    <row r="45" spans="2:8" ht="13.5" thickBot="1">
      <c r="B45" s="81" t="s">
        <v>128</v>
      </c>
      <c r="D45" s="116">
        <f>+D39+D43</f>
        <v>1010617</v>
      </c>
      <c r="E45" s="79"/>
      <c r="F45" s="116">
        <f>+F39+F43</f>
        <v>863416</v>
      </c>
      <c r="G45" s="79"/>
      <c r="H45" s="116">
        <f>+H39+H43</f>
        <v>1188353</v>
      </c>
    </row>
    <row r="46" spans="4:8" ht="13.5" thickTop="1">
      <c r="D46" s="11"/>
      <c r="E46" s="11"/>
      <c r="F46" s="11"/>
      <c r="G46" s="11"/>
      <c r="H46" s="11"/>
    </row>
    <row r="47" spans="4:8" ht="12.75">
      <c r="D47" s="11"/>
      <c r="E47" s="11"/>
      <c r="F47" s="11"/>
      <c r="G47" s="11"/>
      <c r="H47" s="11"/>
    </row>
    <row r="48" spans="2:8" ht="12.75">
      <c r="B48" t="s">
        <v>188</v>
      </c>
      <c r="D48" s="11"/>
      <c r="E48" s="11"/>
      <c r="F48" s="11"/>
      <c r="G48" s="11"/>
      <c r="H48" s="11"/>
    </row>
    <row r="49" spans="4:8" ht="12.75">
      <c r="D49" s="11"/>
      <c r="E49" s="11"/>
      <c r="F49" s="11"/>
      <c r="G49" s="11"/>
      <c r="H49" s="11"/>
    </row>
    <row r="52" spans="2:9" ht="12.75">
      <c r="B52" s="9" t="str">
        <f>CoverIndex!$A$11</f>
        <v>TOWN OF EAST FREMANTLE</v>
      </c>
      <c r="C52" s="8"/>
      <c r="D52" s="8"/>
      <c r="E52" s="8"/>
      <c r="F52" s="8"/>
      <c r="G52" s="8"/>
      <c r="H52" s="8"/>
      <c r="I52" s="8"/>
    </row>
    <row r="53" spans="2:9" ht="12.75">
      <c r="B53" s="9" t="s">
        <v>129</v>
      </c>
      <c r="C53" s="8"/>
      <c r="D53" s="8"/>
      <c r="E53" s="8"/>
      <c r="F53" s="8"/>
      <c r="G53" s="8"/>
      <c r="H53" s="8"/>
      <c r="I53" s="8"/>
    </row>
    <row r="54" spans="2:9" ht="12.75">
      <c r="B54" s="91" t="s">
        <v>461</v>
      </c>
      <c r="C54" s="8"/>
      <c r="D54" s="8"/>
      <c r="E54" s="8"/>
      <c r="F54" s="8"/>
      <c r="G54" s="8"/>
      <c r="H54" s="8"/>
      <c r="I54" s="8"/>
    </row>
    <row r="55" spans="2:9" ht="12.75">
      <c r="B55" s="9" t="str">
        <f>B6</f>
        <v>FOR THE YEAR ENDED 30TH JUNE 2011</v>
      </c>
      <c r="C55" s="8"/>
      <c r="D55" s="8"/>
      <c r="E55" s="8"/>
      <c r="F55" s="8"/>
      <c r="G55" s="8"/>
      <c r="H55" s="8"/>
      <c r="I55" s="8"/>
    </row>
    <row r="56" spans="2:9" ht="12.75">
      <c r="B56" s="9"/>
      <c r="C56" s="8"/>
      <c r="D56" s="8"/>
      <c r="E56" s="8"/>
      <c r="F56" s="8"/>
      <c r="G56" s="8"/>
      <c r="H56" s="8"/>
      <c r="I56" s="8"/>
    </row>
    <row r="57" spans="2:9" ht="12.75">
      <c r="B57" s="9"/>
      <c r="C57" s="8"/>
      <c r="D57" s="8"/>
      <c r="E57" s="8"/>
      <c r="F57" s="8"/>
      <c r="G57" s="8"/>
      <c r="H57" s="8"/>
      <c r="I57" s="8"/>
    </row>
    <row r="59" spans="3:9" ht="12.75">
      <c r="C59" s="4" t="s">
        <v>173</v>
      </c>
      <c r="D59" s="110" t="s">
        <v>560</v>
      </c>
      <c r="E59" s="4"/>
      <c r="F59" s="110" t="s">
        <v>560</v>
      </c>
      <c r="G59" s="7"/>
      <c r="H59" s="110" t="s">
        <v>122</v>
      </c>
      <c r="I59" s="7"/>
    </row>
    <row r="60" spans="4:9" ht="12.75">
      <c r="D60" s="7" t="s">
        <v>174</v>
      </c>
      <c r="E60" s="4"/>
      <c r="F60" s="7" t="s">
        <v>175</v>
      </c>
      <c r="G60" s="7"/>
      <c r="H60" s="7" t="s">
        <v>174</v>
      </c>
      <c r="I60" s="7"/>
    </row>
    <row r="61" spans="4:9" ht="12.75">
      <c r="D61" s="4"/>
      <c r="E61" s="4"/>
      <c r="F61" s="7" t="s">
        <v>174</v>
      </c>
      <c r="G61" s="7"/>
      <c r="H61" s="7"/>
      <c r="I61" s="7"/>
    </row>
    <row r="62" spans="2:3" ht="12.75">
      <c r="B62" s="4" t="s">
        <v>125</v>
      </c>
      <c r="C62" s="301" t="s">
        <v>445</v>
      </c>
    </row>
    <row r="63" spans="2:8" ht="12.75">
      <c r="B63" s="3" t="s">
        <v>176</v>
      </c>
      <c r="C63" s="3"/>
      <c r="D63" s="145">
        <v>54465</v>
      </c>
      <c r="E63" s="84"/>
      <c r="F63" s="145">
        <v>23200</v>
      </c>
      <c r="G63" s="145"/>
      <c r="H63" s="145">
        <v>42013</v>
      </c>
    </row>
    <row r="64" spans="1:9" ht="12.75">
      <c r="A64" s="3"/>
      <c r="B64" s="3" t="s">
        <v>177</v>
      </c>
      <c r="C64" s="3"/>
      <c r="D64" s="145">
        <v>5735158</v>
      </c>
      <c r="E64" s="84"/>
      <c r="F64" s="145">
        <v>5549293</v>
      </c>
      <c r="G64" s="145"/>
      <c r="H64" s="145">
        <v>5283604</v>
      </c>
      <c r="I64" s="1"/>
    </row>
    <row r="65" spans="1:8" ht="12.75">
      <c r="A65" s="3"/>
      <c r="B65" s="3" t="s">
        <v>178</v>
      </c>
      <c r="C65" s="3"/>
      <c r="D65" s="145">
        <v>42586</v>
      </c>
      <c r="E65" s="84"/>
      <c r="F65" s="145">
        <v>18600</v>
      </c>
      <c r="G65" s="145"/>
      <c r="H65" s="145">
        <v>39651</v>
      </c>
    </row>
    <row r="66" spans="1:8" ht="12.75">
      <c r="A66" s="3"/>
      <c r="B66" s="3" t="s">
        <v>179</v>
      </c>
      <c r="C66" s="3"/>
      <c r="D66" s="145">
        <v>3644</v>
      </c>
      <c r="E66" s="84"/>
      <c r="F66" s="145">
        <v>3140</v>
      </c>
      <c r="G66" s="145"/>
      <c r="H66" s="145">
        <v>10483</v>
      </c>
    </row>
    <row r="67" spans="2:9" ht="12.75">
      <c r="B67" s="3" t="s">
        <v>180</v>
      </c>
      <c r="C67" s="3"/>
      <c r="D67" s="145">
        <v>796002</v>
      </c>
      <c r="E67" s="84"/>
      <c r="F67" s="145">
        <f>649130+46000+85000</f>
        <v>780130</v>
      </c>
      <c r="G67" s="145"/>
      <c r="H67" s="145">
        <v>688232</v>
      </c>
      <c r="I67" s="1"/>
    </row>
    <row r="68" spans="2:9" ht="12.75">
      <c r="B68" s="3" t="s">
        <v>181</v>
      </c>
      <c r="C68" s="3"/>
      <c r="D68" s="145">
        <v>70045</v>
      </c>
      <c r="E68" s="84"/>
      <c r="F68" s="145">
        <v>74360</v>
      </c>
      <c r="G68" s="145"/>
      <c r="H68" s="145">
        <v>44386</v>
      </c>
      <c r="I68" s="1"/>
    </row>
    <row r="69" spans="2:9" ht="12.75">
      <c r="B69" s="3" t="s">
        <v>182</v>
      </c>
      <c r="C69" s="3"/>
      <c r="D69" s="145">
        <v>217501</v>
      </c>
      <c r="E69" s="84"/>
      <c r="F69" s="145">
        <v>224400</v>
      </c>
      <c r="G69" s="145"/>
      <c r="H69" s="145">
        <v>188375</v>
      </c>
      <c r="I69" s="1"/>
    </row>
    <row r="70" spans="2:9" ht="12.75">
      <c r="B70" s="3" t="s">
        <v>183</v>
      </c>
      <c r="C70" s="3"/>
      <c r="D70" s="145">
        <v>342463</v>
      </c>
      <c r="E70" s="84"/>
      <c r="F70" s="145">
        <f>292214+273844</f>
        <v>566058</v>
      </c>
      <c r="G70" s="145"/>
      <c r="H70" s="145">
        <v>337748</v>
      </c>
      <c r="I70" s="1"/>
    </row>
    <row r="71" spans="2:9" ht="12.75">
      <c r="B71" s="3" t="s">
        <v>184</v>
      </c>
      <c r="C71" s="3"/>
      <c r="D71" s="145">
        <v>661631</v>
      </c>
      <c r="E71" s="84"/>
      <c r="F71" s="145">
        <f>250000+429078</f>
        <v>679078</v>
      </c>
      <c r="G71" s="145"/>
      <c r="H71" s="145">
        <v>527392</v>
      </c>
      <c r="I71" s="1"/>
    </row>
    <row r="72" spans="2:9" ht="12.75">
      <c r="B72" s="3" t="s">
        <v>185</v>
      </c>
      <c r="C72" s="3"/>
      <c r="D72" s="145">
        <v>142260</v>
      </c>
      <c r="E72" s="84"/>
      <c r="F72" s="145">
        <v>136780</v>
      </c>
      <c r="G72" s="145"/>
      <c r="H72" s="145">
        <v>141916</v>
      </c>
      <c r="I72" s="1"/>
    </row>
    <row r="73" spans="2:8" ht="12.75">
      <c r="B73" s="3" t="s">
        <v>186</v>
      </c>
      <c r="C73" s="3"/>
      <c r="D73" s="145">
        <v>66928</v>
      </c>
      <c r="E73" s="84"/>
      <c r="F73" s="145">
        <v>10200</v>
      </c>
      <c r="G73" s="145"/>
      <c r="H73" s="145">
        <v>261483</v>
      </c>
    </row>
    <row r="74" spans="2:9" ht="12.75">
      <c r="B74" s="3"/>
      <c r="D74" s="146">
        <f>SUM(D63:D73)</f>
        <v>8132683</v>
      </c>
      <c r="E74" s="84"/>
      <c r="F74" s="146">
        <f>SUM(F63:F73)</f>
        <v>8065239</v>
      </c>
      <c r="G74" s="145"/>
      <c r="H74" s="146">
        <f>SUM(H63:H73)</f>
        <v>7565283</v>
      </c>
      <c r="I74" s="10"/>
    </row>
    <row r="75" spans="1:8" ht="12.75">
      <c r="A75" s="3"/>
      <c r="B75" s="3"/>
      <c r="C75" s="3"/>
      <c r="D75" s="145"/>
      <c r="E75" s="84"/>
      <c r="F75" s="145"/>
      <c r="G75" s="145"/>
      <c r="H75" s="145"/>
    </row>
    <row r="76" spans="2:8" ht="12.75">
      <c r="B76" s="80" t="s">
        <v>969</v>
      </c>
      <c r="C76" s="3"/>
      <c r="D76" s="145"/>
      <c r="E76" s="84"/>
      <c r="F76" s="145"/>
      <c r="G76" s="145"/>
      <c r="H76" s="145"/>
    </row>
    <row r="77" spans="2:8" ht="12.75">
      <c r="B77" s="3" t="s">
        <v>176</v>
      </c>
      <c r="C77" s="3"/>
      <c r="D77" s="145">
        <f>-584227+7716</f>
        <v>-576511</v>
      </c>
      <c r="E77" s="84"/>
      <c r="F77" s="145">
        <f>-587808</f>
        <v>-587808</v>
      </c>
      <c r="G77" s="145"/>
      <c r="H77" s="145">
        <v>-578369</v>
      </c>
    </row>
    <row r="78" spans="2:8" ht="12.75">
      <c r="B78" s="3" t="s">
        <v>177</v>
      </c>
      <c r="C78" s="3"/>
      <c r="D78" s="145">
        <v>-226807</v>
      </c>
      <c r="E78" s="84"/>
      <c r="F78" s="145">
        <v>-270571</v>
      </c>
      <c r="G78" s="145"/>
      <c r="H78" s="145">
        <v>-176618</v>
      </c>
    </row>
    <row r="79" spans="2:9" ht="12.75">
      <c r="B79" s="3" t="s">
        <v>178</v>
      </c>
      <c r="C79" s="3"/>
      <c r="D79" s="145">
        <v>-153624</v>
      </c>
      <c r="E79" s="84"/>
      <c r="F79" s="145">
        <v>-155600</v>
      </c>
      <c r="G79" s="145"/>
      <c r="H79" s="145">
        <v>-119680</v>
      </c>
      <c r="I79" s="1"/>
    </row>
    <row r="80" spans="2:9" ht="12.75">
      <c r="B80" s="3" t="s">
        <v>179</v>
      </c>
      <c r="C80" s="3"/>
      <c r="D80" s="145">
        <v>-105907</v>
      </c>
      <c r="E80" s="84"/>
      <c r="F80" s="145">
        <v>-112734</v>
      </c>
      <c r="G80" s="145"/>
      <c r="H80" s="145">
        <v>-80623</v>
      </c>
      <c r="I80" s="1"/>
    </row>
    <row r="81" spans="2:9" ht="12.75">
      <c r="B81" s="3" t="s">
        <v>180</v>
      </c>
      <c r="C81" s="3"/>
      <c r="D81" s="145">
        <v>-726346</v>
      </c>
      <c r="E81" s="84"/>
      <c r="F81" s="145">
        <f>-678756-1470</f>
        <v>-680226</v>
      </c>
      <c r="G81" s="145"/>
      <c r="H81" s="145">
        <v>-685443</v>
      </c>
      <c r="I81" s="1"/>
    </row>
    <row r="82" spans="2:9" ht="12.75">
      <c r="B82" s="3" t="s">
        <v>181</v>
      </c>
      <c r="C82" s="3"/>
      <c r="D82" s="145">
        <v>-45777</v>
      </c>
      <c r="E82" s="84"/>
      <c r="F82" s="145">
        <v>-35110</v>
      </c>
      <c r="G82" s="145"/>
      <c r="H82" s="145">
        <v>-35531</v>
      </c>
      <c r="I82" s="1"/>
    </row>
    <row r="83" spans="2:9" ht="12.75">
      <c r="B83" s="3" t="s">
        <v>182</v>
      </c>
      <c r="C83" s="3"/>
      <c r="D83" s="145">
        <f>-1827769+1802</f>
        <v>-1825967</v>
      </c>
      <c r="E83" s="84"/>
      <c r="F83" s="145">
        <f>-1876869</f>
        <v>-1876869</v>
      </c>
      <c r="G83" s="145"/>
      <c r="H83" s="145">
        <v>-1544602</v>
      </c>
      <c r="I83" s="1"/>
    </row>
    <row r="84" spans="2:9" ht="12.75">
      <c r="B84" s="3" t="s">
        <v>187</v>
      </c>
      <c r="C84" s="3"/>
      <c r="D84" s="145">
        <f>-1291838+8737</f>
        <v>-1283101</v>
      </c>
      <c r="E84" s="84"/>
      <c r="F84" s="145">
        <f>-1487630</f>
        <v>-1487630</v>
      </c>
      <c r="G84" s="145"/>
      <c r="H84" s="145">
        <v>-1294589</v>
      </c>
      <c r="I84" s="1"/>
    </row>
    <row r="85" spans="2:9" ht="12.75">
      <c r="B85" s="3" t="s">
        <v>184</v>
      </c>
      <c r="C85" s="3"/>
      <c r="D85" s="145">
        <f>-1856508+18623</f>
        <v>-1837885</v>
      </c>
      <c r="E85" s="84"/>
      <c r="F85" s="145">
        <f>-1731903</f>
        <v>-1731903</v>
      </c>
      <c r="G85" s="145"/>
      <c r="H85" s="145">
        <v>-1571661</v>
      </c>
      <c r="I85" s="1"/>
    </row>
    <row r="86" spans="2:9" ht="12.75">
      <c r="B86" s="3" t="s">
        <v>185</v>
      </c>
      <c r="C86" s="3"/>
      <c r="D86" s="145">
        <v>-181642</v>
      </c>
      <c r="E86" s="84"/>
      <c r="F86" s="145">
        <v>-168945</v>
      </c>
      <c r="G86" s="145"/>
      <c r="H86" s="145">
        <v>-164122</v>
      </c>
      <c r="I86" s="1"/>
    </row>
    <row r="87" spans="2:8" ht="12.75">
      <c r="B87" s="3" t="s">
        <v>186</v>
      </c>
      <c r="C87" s="3"/>
      <c r="D87" s="145">
        <v>-121622</v>
      </c>
      <c r="E87" s="84"/>
      <c r="F87" s="145">
        <v>-58600</v>
      </c>
      <c r="G87" s="145"/>
      <c r="H87" s="145">
        <v>-80552</v>
      </c>
    </row>
    <row r="88" spans="2:9" ht="12.75">
      <c r="B88" s="3"/>
      <c r="C88" s="93"/>
      <c r="D88" s="146">
        <f>SUM(D77:D87)</f>
        <v>-7085189</v>
      </c>
      <c r="E88" s="84"/>
      <c r="F88" s="146">
        <f>SUM(F77:F87)</f>
        <v>-7165996</v>
      </c>
      <c r="G88" s="145"/>
      <c r="H88" s="146">
        <f>SUM(H77:H87)</f>
        <v>-6331790</v>
      </c>
      <c r="I88" s="1"/>
    </row>
    <row r="89" spans="3:8" ht="12.75">
      <c r="C89" s="6"/>
      <c r="D89" s="145"/>
      <c r="E89" s="84"/>
      <c r="F89" s="145"/>
      <c r="G89" s="145"/>
      <c r="H89" s="145"/>
    </row>
    <row r="90" spans="2:8" ht="12.75">
      <c r="B90" s="80" t="s">
        <v>130</v>
      </c>
      <c r="C90" s="302" t="s">
        <v>445</v>
      </c>
      <c r="D90" s="145"/>
      <c r="E90" s="84"/>
      <c r="F90" s="145"/>
      <c r="G90" s="145"/>
      <c r="H90" s="145"/>
    </row>
    <row r="91" spans="2:8" ht="12.75">
      <c r="B91" s="3" t="s">
        <v>176</v>
      </c>
      <c r="C91" s="6"/>
      <c r="D91" s="145">
        <v>-7716</v>
      </c>
      <c r="E91" s="84"/>
      <c r="F91" s="145">
        <v>-7728</v>
      </c>
      <c r="G91" s="145"/>
      <c r="H91" s="145">
        <v>-9043</v>
      </c>
    </row>
    <row r="92" spans="2:8" s="140" customFormat="1" ht="12.75">
      <c r="B92" s="3" t="s">
        <v>182</v>
      </c>
      <c r="C92" s="6"/>
      <c r="D92" s="145">
        <v>-1802</v>
      </c>
      <c r="E92" s="84"/>
      <c r="F92" s="145">
        <v>-1802</v>
      </c>
      <c r="G92" s="145"/>
      <c r="H92" s="145">
        <v>-2211</v>
      </c>
    </row>
    <row r="93" spans="2:8" ht="12.75">
      <c r="B93" s="3" t="s">
        <v>187</v>
      </c>
      <c r="C93" s="6"/>
      <c r="D93" s="145">
        <v>-8737</v>
      </c>
      <c r="E93" s="84"/>
      <c r="F93" s="145">
        <v>-8845</v>
      </c>
      <c r="G93" s="145"/>
      <c r="H93" s="145">
        <v>-10790</v>
      </c>
    </row>
    <row r="94" spans="2:8" ht="12.75">
      <c r="B94" s="3" t="s">
        <v>184</v>
      </c>
      <c r="C94" s="6"/>
      <c r="D94" s="148">
        <v>-18622</v>
      </c>
      <c r="E94" s="84"/>
      <c r="F94" s="148">
        <v>-17452</v>
      </c>
      <c r="G94" s="145"/>
      <c r="H94" s="148">
        <v>-23096</v>
      </c>
    </row>
    <row r="95" spans="4:8" ht="12.75">
      <c r="D95" s="84">
        <f>SUM(D91:D94)</f>
        <v>-36877</v>
      </c>
      <c r="E95" s="84"/>
      <c r="F95" s="145">
        <f>SUM(F91:F94)</f>
        <v>-35827</v>
      </c>
      <c r="G95" s="145"/>
      <c r="H95" s="145">
        <f>SUM(H91:H94)</f>
        <v>-45140</v>
      </c>
    </row>
    <row r="96" spans="2:8" ht="12.75">
      <c r="B96" s="4"/>
      <c r="D96" s="85"/>
      <c r="E96" s="86"/>
      <c r="F96" s="85"/>
      <c r="G96" s="86"/>
      <c r="H96" s="85"/>
    </row>
    <row r="97" spans="2:9" ht="12.75">
      <c r="B97" s="4" t="s">
        <v>63</v>
      </c>
      <c r="D97" s="195">
        <f>+D74+D88+D95</f>
        <v>1010617</v>
      </c>
      <c r="E97" s="195"/>
      <c r="F97" s="195">
        <f>+F74+F88+F95</f>
        <v>863416</v>
      </c>
      <c r="G97" s="195"/>
      <c r="H97" s="195">
        <f>+H74+H88+H95</f>
        <v>1188353</v>
      </c>
      <c r="I97" s="1"/>
    </row>
    <row r="98" spans="2:9" ht="12.75">
      <c r="B98" s="4"/>
      <c r="D98" s="195"/>
      <c r="E98" s="195"/>
      <c r="F98" s="195"/>
      <c r="G98" s="195"/>
      <c r="H98" s="195"/>
      <c r="I98" s="1"/>
    </row>
    <row r="99" spans="2:9" ht="12.75">
      <c r="B99" s="4" t="s">
        <v>126</v>
      </c>
      <c r="D99" s="286">
        <v>0</v>
      </c>
      <c r="E99" s="239"/>
      <c r="F99" s="286">
        <v>0</v>
      </c>
      <c r="G99" s="239"/>
      <c r="H99" s="286">
        <v>0</v>
      </c>
      <c r="I99" s="1"/>
    </row>
    <row r="100" spans="2:9" ht="12.75">
      <c r="B100" s="4"/>
      <c r="D100" s="197"/>
      <c r="E100" s="196"/>
      <c r="F100" s="197"/>
      <c r="G100" s="196"/>
      <c r="H100" s="197"/>
      <c r="I100" s="1"/>
    </row>
    <row r="101" spans="2:19" ht="12.75">
      <c r="B101" s="4" t="s">
        <v>127</v>
      </c>
      <c r="D101" s="287">
        <f>SUM(D99:D100)</f>
        <v>0</v>
      </c>
      <c r="E101" s="79"/>
      <c r="F101" s="287">
        <f>SUM(F99:F100)</f>
        <v>0</v>
      </c>
      <c r="G101" s="79"/>
      <c r="H101" s="287">
        <f>SUM(H99:H100)</f>
        <v>0</v>
      </c>
      <c r="I101" s="1"/>
      <c r="O101" s="287"/>
      <c r="P101" s="79"/>
      <c r="Q101" s="287"/>
      <c r="R101" s="79"/>
      <c r="S101" s="287"/>
    </row>
    <row r="102" spans="2:9" ht="12.75">
      <c r="B102" s="4"/>
      <c r="D102" s="195"/>
      <c r="E102" s="195"/>
      <c r="F102" s="195"/>
      <c r="G102" s="195"/>
      <c r="H102" s="195"/>
      <c r="I102" s="1"/>
    </row>
    <row r="103" spans="2:9" ht="13.5" thickBot="1">
      <c r="B103" s="4" t="s">
        <v>128</v>
      </c>
      <c r="D103" s="198">
        <f>+D97+D101</f>
        <v>1010617</v>
      </c>
      <c r="E103" s="195"/>
      <c r="F103" s="198">
        <f>+F97+F101</f>
        <v>863416</v>
      </c>
      <c r="G103" s="195"/>
      <c r="H103" s="198">
        <f>+H97+H101</f>
        <v>1188353</v>
      </c>
      <c r="I103" s="1"/>
    </row>
    <row r="104" spans="2:9" ht="13.5" thickTop="1">
      <c r="B104" s="4"/>
      <c r="D104" s="195"/>
      <c r="E104" s="195"/>
      <c r="F104" s="195"/>
      <c r="G104" s="195"/>
      <c r="H104" s="195"/>
      <c r="I104" s="1"/>
    </row>
    <row r="105" spans="4:8" ht="12.75">
      <c r="D105" s="11"/>
      <c r="E105" s="11"/>
      <c r="F105" s="11"/>
      <c r="G105" s="11"/>
      <c r="H105" s="11"/>
    </row>
    <row r="107" ht="12.75">
      <c r="B107" t="s">
        <v>188</v>
      </c>
    </row>
    <row r="357" spans="4:8" ht="12.75">
      <c r="D357" s="11"/>
      <c r="E357" s="11"/>
      <c r="F357" s="11"/>
      <c r="G357" s="11"/>
      <c r="H357" s="11"/>
    </row>
    <row r="358" spans="4:8" ht="12.75">
      <c r="D358" s="11"/>
      <c r="E358" s="11"/>
      <c r="F358" s="11"/>
      <c r="G358" s="11"/>
      <c r="H358" s="11"/>
    </row>
    <row r="359" spans="4:8" ht="12.75">
      <c r="D359" s="11"/>
      <c r="E359" s="11"/>
      <c r="F359" s="11"/>
      <c r="G359" s="11"/>
      <c r="H359" s="11"/>
    </row>
  </sheetData>
  <sheetProtection/>
  <printOptions horizontalCentered="1"/>
  <pageMargins left="0.15748031496062992" right="0.15748031496062992" top="0.3937007874015748" bottom="0.1968503937007874" header="0.11811023622047245" footer="0.1968503937007874"/>
  <pageSetup horizontalDpi="360" verticalDpi="360" orientation="portrait" paperSize="9" r:id="rId2"/>
  <headerFooter alignWithMargins="0">
    <oddFooter>&amp;CPage &amp;P</oddFooter>
  </headerFooter>
  <rowBreaks count="1" manualBreakCount="1">
    <brk id="49" max="255" man="1"/>
  </rowBreaks>
  <drawing r:id="rId1"/>
</worksheet>
</file>

<file path=xl/worksheets/sheet20.xml><?xml version="1.0" encoding="utf-8"?>
<worksheet xmlns="http://schemas.openxmlformats.org/spreadsheetml/2006/main" xmlns:r="http://schemas.openxmlformats.org/officeDocument/2006/relationships">
  <dimension ref="A2:S69"/>
  <sheetViews>
    <sheetView zoomScalePageLayoutView="0" workbookViewId="0" topLeftCell="A17">
      <selection activeCell="P56" sqref="P56"/>
    </sheetView>
  </sheetViews>
  <sheetFormatPr defaultColWidth="9.140625" defaultRowHeight="12.75"/>
  <cols>
    <col min="1" max="1" width="4.7109375" style="0" customWidth="1"/>
    <col min="2" max="2" width="22.7109375" style="0" customWidth="1"/>
    <col min="3" max="3" width="2.7109375" style="0" customWidth="1"/>
    <col min="4" max="4" width="9.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 min="17" max="17" width="2.7109375" style="0" customWidth="1"/>
    <col min="18" max="19" width="10.7109375" style="0" customWidth="1"/>
  </cols>
  <sheetData>
    <row r="2" spans="1:19" ht="12.75">
      <c r="A2" s="9" t="str">
        <f>CoverIndex!$A$11</f>
        <v>TOWN OF EAST FREMANTLE</v>
      </c>
      <c r="B2" s="9"/>
      <c r="C2" s="9"/>
      <c r="D2" s="22"/>
      <c r="E2" s="22"/>
      <c r="F2" s="22"/>
      <c r="G2" s="22"/>
      <c r="H2" s="22"/>
      <c r="I2" s="22"/>
      <c r="J2" s="22"/>
      <c r="K2" s="22"/>
      <c r="L2" s="22"/>
      <c r="M2" s="22"/>
      <c r="N2" s="9"/>
      <c r="O2" s="9"/>
      <c r="P2" s="8"/>
      <c r="Q2" s="8"/>
      <c r="R2" s="8"/>
      <c r="S2" s="8"/>
    </row>
    <row r="3" spans="1:19" ht="12.75">
      <c r="A3" s="9" t="s">
        <v>236</v>
      </c>
      <c r="B3" s="9"/>
      <c r="C3" s="9"/>
      <c r="D3" s="22"/>
      <c r="E3" s="22"/>
      <c r="F3" s="22"/>
      <c r="G3" s="22"/>
      <c r="H3" s="22"/>
      <c r="I3" s="22"/>
      <c r="J3" s="22"/>
      <c r="K3" s="22"/>
      <c r="L3" s="22"/>
      <c r="M3" s="22"/>
      <c r="N3" s="9"/>
      <c r="O3" s="9"/>
      <c r="P3" s="8"/>
      <c r="Q3" s="8"/>
      <c r="R3" s="8"/>
      <c r="S3" s="8"/>
    </row>
    <row r="4" spans="1:19" ht="12.75">
      <c r="A4" s="9" t="str">
        <f>CoverIndex!A15</f>
        <v>FOR THE YEAR ENDED 30TH JUNE 2011</v>
      </c>
      <c r="B4" s="9"/>
      <c r="C4" s="9"/>
      <c r="D4" s="22"/>
      <c r="E4" s="22"/>
      <c r="F4" s="22"/>
      <c r="G4" s="22"/>
      <c r="H4" s="22"/>
      <c r="I4" s="22"/>
      <c r="J4" s="22"/>
      <c r="K4" s="22"/>
      <c r="L4" s="22"/>
      <c r="M4" s="22"/>
      <c r="N4" s="9"/>
      <c r="O4" s="9"/>
      <c r="P4" s="8"/>
      <c r="Q4" s="8"/>
      <c r="R4" s="8"/>
      <c r="S4" s="8"/>
    </row>
    <row r="6" spans="1:2" ht="12.75">
      <c r="A6" s="18" t="s">
        <v>807</v>
      </c>
      <c r="B6" s="4" t="s">
        <v>503</v>
      </c>
    </row>
    <row r="7" spans="1:2" ht="12.75">
      <c r="A7" s="105" t="s">
        <v>504</v>
      </c>
      <c r="B7" s="5" t="s">
        <v>513</v>
      </c>
    </row>
    <row r="8" ht="12.75">
      <c r="B8" s="81" t="s">
        <v>506</v>
      </c>
    </row>
    <row r="16" spans="4:16" ht="12.75">
      <c r="D16" s="83" t="s">
        <v>522</v>
      </c>
      <c r="E16" s="83"/>
      <c r="F16" s="83" t="s">
        <v>522</v>
      </c>
      <c r="G16" s="83"/>
      <c r="H16" s="83" t="s">
        <v>522</v>
      </c>
      <c r="I16" s="83"/>
      <c r="J16" s="83" t="s">
        <v>458</v>
      </c>
      <c r="K16" s="83"/>
      <c r="L16" s="83" t="s">
        <v>330</v>
      </c>
      <c r="M16" s="83"/>
      <c r="N16" s="83"/>
      <c r="O16" s="83"/>
      <c r="P16" s="83"/>
    </row>
    <row r="17" spans="4:16" ht="12.75">
      <c r="D17" s="83" t="s">
        <v>523</v>
      </c>
      <c r="E17" s="83"/>
      <c r="F17" s="83" t="s">
        <v>525</v>
      </c>
      <c r="G17" s="83"/>
      <c r="H17" s="83" t="s">
        <v>527</v>
      </c>
      <c r="I17" s="83"/>
      <c r="J17" s="83" t="s">
        <v>529</v>
      </c>
      <c r="K17" s="83"/>
      <c r="L17" s="83" t="s">
        <v>531</v>
      </c>
      <c r="M17" s="83"/>
      <c r="N17" s="83"/>
      <c r="O17" s="83"/>
      <c r="P17" s="83"/>
    </row>
    <row r="18" spans="4:16" ht="12.75">
      <c r="D18" s="83" t="s">
        <v>524</v>
      </c>
      <c r="E18" s="83"/>
      <c r="F18" s="83" t="s">
        <v>526</v>
      </c>
      <c r="G18" s="83"/>
      <c r="H18" s="83" t="s">
        <v>528</v>
      </c>
      <c r="I18" s="83"/>
      <c r="J18" s="83" t="s">
        <v>530</v>
      </c>
      <c r="K18" s="83"/>
      <c r="L18" s="83"/>
      <c r="M18" s="83"/>
      <c r="N18" s="83"/>
      <c r="O18" s="83"/>
      <c r="P18" s="83"/>
    </row>
    <row r="19" spans="4:16" ht="12.75">
      <c r="D19" s="83" t="s">
        <v>174</v>
      </c>
      <c r="E19" s="83"/>
      <c r="F19" s="83" t="s">
        <v>174</v>
      </c>
      <c r="G19" s="83"/>
      <c r="H19" s="83" t="s">
        <v>174</v>
      </c>
      <c r="I19" s="83"/>
      <c r="J19" s="83" t="s">
        <v>174</v>
      </c>
      <c r="K19" s="83"/>
      <c r="L19" s="83" t="s">
        <v>174</v>
      </c>
      <c r="M19" s="83"/>
      <c r="N19" s="83"/>
      <c r="O19" s="83"/>
      <c r="P19" s="83"/>
    </row>
    <row r="20" ht="12.75">
      <c r="B20" s="112" t="s">
        <v>560</v>
      </c>
    </row>
    <row r="22" spans="2:12" ht="12.75">
      <c r="B22" s="77" t="s">
        <v>513</v>
      </c>
      <c r="D22" s="142">
        <v>1227385</v>
      </c>
      <c r="E22" s="142"/>
      <c r="F22" s="288">
        <v>0</v>
      </c>
      <c r="G22" s="142"/>
      <c r="H22" s="288">
        <v>0</v>
      </c>
      <c r="I22" s="142"/>
      <c r="J22" s="142">
        <f>SUM(D22:H22)</f>
        <v>1227385</v>
      </c>
      <c r="K22" s="142"/>
      <c r="L22" s="142">
        <v>1227385</v>
      </c>
    </row>
    <row r="23" spans="2:12" ht="12.75">
      <c r="B23" s="77" t="s">
        <v>506</v>
      </c>
      <c r="D23" s="142">
        <v>171658</v>
      </c>
      <c r="E23" s="142"/>
      <c r="F23" s="142">
        <v>247164</v>
      </c>
      <c r="G23" s="142"/>
      <c r="H23" s="288">
        <v>0</v>
      </c>
      <c r="I23" s="142"/>
      <c r="J23" s="142">
        <f>SUM(D23:H23)</f>
        <v>418822</v>
      </c>
      <c r="K23" s="142"/>
      <c r="L23" s="142">
        <v>470941</v>
      </c>
    </row>
    <row r="24" spans="4:12" ht="13.5" thickBot="1">
      <c r="D24" s="190">
        <f>SUM(D22:D23)</f>
        <v>1399043</v>
      </c>
      <c r="E24" s="142"/>
      <c r="F24" s="190">
        <f>SUM(F22:F23)</f>
        <v>247164</v>
      </c>
      <c r="G24" s="142"/>
      <c r="H24" s="293">
        <f>SUM(H22:H23)</f>
        <v>0</v>
      </c>
      <c r="I24" s="142"/>
      <c r="J24" s="190">
        <f>SUM(J22:J23)</f>
        <v>1646207</v>
      </c>
      <c r="K24" s="142"/>
      <c r="L24" s="190">
        <f>SUM(L22:L23)</f>
        <v>1698326</v>
      </c>
    </row>
    <row r="25" spans="4:12" ht="13.5" thickTop="1">
      <c r="D25" s="142"/>
      <c r="E25" s="142"/>
      <c r="F25" s="142"/>
      <c r="G25" s="142"/>
      <c r="H25" s="142"/>
      <c r="I25" s="142"/>
      <c r="J25" s="142"/>
      <c r="K25" s="142"/>
      <c r="L25" s="142"/>
    </row>
    <row r="26" spans="2:12" ht="12.75">
      <c r="B26" s="112" t="s">
        <v>122</v>
      </c>
      <c r="D26" s="142"/>
      <c r="E26" s="142"/>
      <c r="F26" s="142"/>
      <c r="G26" s="142"/>
      <c r="H26" s="142"/>
      <c r="I26" s="142"/>
      <c r="J26" s="142"/>
      <c r="K26" s="142"/>
      <c r="L26" s="142"/>
    </row>
    <row r="27" spans="4:12" ht="12.75">
      <c r="D27" s="142"/>
      <c r="E27" s="142"/>
      <c r="F27" s="142"/>
      <c r="G27" s="142"/>
      <c r="H27" s="142"/>
      <c r="I27" s="142"/>
      <c r="J27" s="142"/>
      <c r="K27" s="142"/>
      <c r="L27" s="142"/>
    </row>
    <row r="28" spans="2:12" ht="12.75">
      <c r="B28" s="77" t="s">
        <v>513</v>
      </c>
      <c r="D28" s="142">
        <v>1208802</v>
      </c>
      <c r="E28" s="142"/>
      <c r="F28" s="288">
        <v>0</v>
      </c>
      <c r="G28" s="142"/>
      <c r="H28" s="288">
        <v>0</v>
      </c>
      <c r="I28" s="142"/>
      <c r="J28" s="142">
        <f>SUM(D28:H28)</f>
        <v>1208802</v>
      </c>
      <c r="K28" s="142"/>
      <c r="L28" s="142">
        <v>1208802</v>
      </c>
    </row>
    <row r="29" spans="2:12" ht="12.75">
      <c r="B29" s="77" t="s">
        <v>506</v>
      </c>
      <c r="D29" s="142">
        <v>171658</v>
      </c>
      <c r="E29" s="142"/>
      <c r="F29" s="142">
        <v>375025</v>
      </c>
      <c r="G29" s="142"/>
      <c r="H29" s="142">
        <v>43797</v>
      </c>
      <c r="I29" s="142"/>
      <c r="J29" s="142">
        <f>SUM(D29:H29)</f>
        <v>590480</v>
      </c>
      <c r="K29" s="142"/>
      <c r="L29" s="142">
        <v>605266</v>
      </c>
    </row>
    <row r="30" spans="4:12" ht="13.5" thickBot="1">
      <c r="D30" s="69">
        <f>SUM(D28:D29)</f>
        <v>1380460</v>
      </c>
      <c r="E30" s="11"/>
      <c r="F30" s="69">
        <f>SUM(F28:F29)</f>
        <v>375025</v>
      </c>
      <c r="G30" s="11"/>
      <c r="H30" s="69">
        <f>SUM(H28:H29)</f>
        <v>43797</v>
      </c>
      <c r="I30" s="11"/>
      <c r="J30" s="69">
        <f>SUM(J28:J29)</f>
        <v>1799282</v>
      </c>
      <c r="K30" s="11"/>
      <c r="L30" s="69">
        <f>SUM(L28:L29)</f>
        <v>1814068</v>
      </c>
    </row>
    <row r="31" ht="13.5" thickTop="1"/>
    <row r="33" spans="1:19" ht="12.75">
      <c r="A33" s="9" t="str">
        <f>CoverIndex!$A$11</f>
        <v>TOWN OF EAST FREMANTLE</v>
      </c>
      <c r="B33" s="9"/>
      <c r="C33" s="9"/>
      <c r="D33" s="22"/>
      <c r="E33" s="22"/>
      <c r="F33" s="22"/>
      <c r="G33" s="22"/>
      <c r="H33" s="22"/>
      <c r="I33" s="22"/>
      <c r="J33" s="22"/>
      <c r="K33" s="22"/>
      <c r="L33" s="22"/>
      <c r="M33" s="22"/>
      <c r="N33" s="9"/>
      <c r="O33" s="9"/>
      <c r="P33" s="8"/>
      <c r="Q33" s="8"/>
      <c r="R33" s="8"/>
      <c r="S33" s="8"/>
    </row>
    <row r="34" spans="1:19" ht="12.75">
      <c r="A34" s="9" t="s">
        <v>236</v>
      </c>
      <c r="B34" s="9"/>
      <c r="C34" s="9"/>
      <c r="D34" s="22"/>
      <c r="E34" s="22"/>
      <c r="F34" s="22"/>
      <c r="G34" s="22"/>
      <c r="H34" s="22"/>
      <c r="I34" s="22"/>
      <c r="J34" s="22"/>
      <c r="K34" s="22"/>
      <c r="L34" s="22"/>
      <c r="M34" s="22"/>
      <c r="N34" s="9"/>
      <c r="O34" s="9"/>
      <c r="P34" s="8"/>
      <c r="Q34" s="8"/>
      <c r="R34" s="8"/>
      <c r="S34" s="8"/>
    </row>
    <row r="35" spans="1:19" ht="12.75">
      <c r="A35" s="9" t="str">
        <f>A4</f>
        <v>FOR THE YEAR ENDED 30TH JUNE 2011</v>
      </c>
      <c r="B35" s="9"/>
      <c r="C35" s="9"/>
      <c r="D35" s="22"/>
      <c r="E35" s="22"/>
      <c r="F35" s="22"/>
      <c r="G35" s="22"/>
      <c r="H35" s="22"/>
      <c r="I35" s="22"/>
      <c r="J35" s="22"/>
      <c r="K35" s="22"/>
      <c r="L35" s="22"/>
      <c r="M35" s="22"/>
      <c r="N35" s="9"/>
      <c r="O35" s="9"/>
      <c r="P35" s="8"/>
      <c r="Q35" s="8"/>
      <c r="R35" s="8"/>
      <c r="S35" s="8"/>
    </row>
    <row r="36" spans="1:19" ht="12.75">
      <c r="A36" s="9"/>
      <c r="B36" s="9"/>
      <c r="C36" s="9"/>
      <c r="D36" s="22"/>
      <c r="E36" s="22"/>
      <c r="F36" s="22"/>
      <c r="G36" s="22"/>
      <c r="H36" s="22"/>
      <c r="I36" s="22"/>
      <c r="J36" s="22"/>
      <c r="K36" s="22"/>
      <c r="L36" s="22"/>
      <c r="M36" s="22"/>
      <c r="N36" s="9"/>
      <c r="O36" s="9"/>
      <c r="P36" s="8"/>
      <c r="Q36" s="8"/>
      <c r="R36" s="8"/>
      <c r="S36" s="8"/>
    </row>
    <row r="37" spans="1:2" ht="12.75">
      <c r="A37" s="18" t="s">
        <v>807</v>
      </c>
      <c r="B37" s="4" t="s">
        <v>503</v>
      </c>
    </row>
    <row r="39" spans="1:2" ht="12.75">
      <c r="A39" s="105" t="s">
        <v>504</v>
      </c>
      <c r="B39" s="81" t="s">
        <v>513</v>
      </c>
    </row>
    <row r="40" spans="1:2" ht="12.75">
      <c r="A40" s="105"/>
      <c r="B40" s="81" t="s">
        <v>505</v>
      </c>
    </row>
    <row r="41" spans="1:2" ht="12.75">
      <c r="A41" s="105"/>
      <c r="B41" s="81"/>
    </row>
    <row r="46" spans="1:18" ht="12.75">
      <c r="A46" s="105"/>
      <c r="B46" t="s">
        <v>100</v>
      </c>
      <c r="R46" s="83" t="s">
        <v>97</v>
      </c>
    </row>
    <row r="47" ht="12.75">
      <c r="R47" s="83" t="s">
        <v>98</v>
      </c>
    </row>
    <row r="48" ht="12.75">
      <c r="R48" s="83" t="s">
        <v>99</v>
      </c>
    </row>
    <row r="49" spans="4:18" ht="12.75">
      <c r="D49" s="83" t="s">
        <v>91</v>
      </c>
      <c r="E49" s="83"/>
      <c r="F49" s="83" t="s">
        <v>92</v>
      </c>
      <c r="G49" s="83"/>
      <c r="H49" s="83" t="s">
        <v>93</v>
      </c>
      <c r="I49" s="83"/>
      <c r="J49" s="83" t="s">
        <v>94</v>
      </c>
      <c r="K49" s="83"/>
      <c r="L49" s="83" t="s">
        <v>95</v>
      </c>
      <c r="M49" s="83"/>
      <c r="N49" s="83" t="s">
        <v>96</v>
      </c>
      <c r="O49" s="83"/>
      <c r="P49" s="83" t="s">
        <v>458</v>
      </c>
      <c r="Q49" s="83"/>
      <c r="R49" s="83" t="s">
        <v>87</v>
      </c>
    </row>
    <row r="50" spans="2:18" ht="12.75">
      <c r="B50" s="88"/>
      <c r="D50" s="102" t="s">
        <v>174</v>
      </c>
      <c r="E50" s="102"/>
      <c r="F50" s="102" t="s">
        <v>174</v>
      </c>
      <c r="G50" s="102"/>
      <c r="H50" s="102" t="s">
        <v>174</v>
      </c>
      <c r="I50" s="102"/>
      <c r="J50" s="102" t="s">
        <v>174</v>
      </c>
      <c r="K50" s="102"/>
      <c r="L50" s="102" t="s">
        <v>174</v>
      </c>
      <c r="M50" s="102"/>
      <c r="N50" s="102" t="s">
        <v>174</v>
      </c>
      <c r="O50" s="102"/>
      <c r="P50" s="102" t="s">
        <v>174</v>
      </c>
      <c r="Q50" s="83"/>
      <c r="R50" s="102" t="s">
        <v>62</v>
      </c>
    </row>
    <row r="51" spans="2:18" ht="12.75">
      <c r="B51" s="102" t="s">
        <v>592</v>
      </c>
      <c r="D51" s="88"/>
      <c r="E51" s="88"/>
      <c r="F51" s="88"/>
      <c r="G51" s="88"/>
      <c r="H51" s="88"/>
      <c r="I51" s="88"/>
      <c r="J51" s="88"/>
      <c r="K51" s="88"/>
      <c r="L51" s="88"/>
      <c r="M51" s="88"/>
      <c r="N51" s="88"/>
      <c r="O51" s="88"/>
      <c r="P51" s="88"/>
      <c r="Q51" s="83"/>
      <c r="R51" s="88"/>
    </row>
    <row r="53" spans="2:19" ht="12.75">
      <c r="B53" s="14" t="s">
        <v>506</v>
      </c>
      <c r="E53" s="63"/>
      <c r="G53" s="63"/>
      <c r="I53" s="63"/>
      <c r="K53" s="63"/>
      <c r="M53" s="63"/>
      <c r="Q53" s="19"/>
      <c r="R53" s="103"/>
      <c r="S53" s="19"/>
    </row>
    <row r="54" spans="5:19" ht="12.75">
      <c r="E54" s="63"/>
      <c r="G54" s="63"/>
      <c r="I54" s="63"/>
      <c r="K54" s="63"/>
      <c r="M54" s="63"/>
      <c r="Q54" s="19"/>
      <c r="R54" s="103"/>
      <c r="S54" s="19"/>
    </row>
    <row r="55" spans="2:19" ht="12.75">
      <c r="B55" s="81" t="s">
        <v>86</v>
      </c>
      <c r="E55" s="63"/>
      <c r="G55" s="63"/>
      <c r="I55" s="63"/>
      <c r="K55" s="63"/>
      <c r="M55" s="63"/>
      <c r="Q55" s="19"/>
      <c r="R55" s="103"/>
      <c r="S55" s="19"/>
    </row>
    <row r="56" spans="2:19" ht="12.75">
      <c r="B56" s="144" t="s">
        <v>90</v>
      </c>
      <c r="C56" s="144"/>
      <c r="D56" s="290">
        <v>0</v>
      </c>
      <c r="E56" s="143"/>
      <c r="F56" s="290">
        <v>0</v>
      </c>
      <c r="G56" s="260"/>
      <c r="H56" s="143">
        <v>48248</v>
      </c>
      <c r="I56" s="260"/>
      <c r="J56" s="143">
        <v>272507</v>
      </c>
      <c r="K56" s="260"/>
      <c r="L56" s="143">
        <v>150185</v>
      </c>
      <c r="M56" s="260"/>
      <c r="N56" s="290">
        <v>0</v>
      </c>
      <c r="O56" s="260"/>
      <c r="P56" s="143">
        <f>SUM(D56:N56)+1</f>
        <v>470941</v>
      </c>
      <c r="Q56" s="161"/>
      <c r="R56" s="261">
        <v>0.0658</v>
      </c>
      <c r="S56" s="161"/>
    </row>
    <row r="57" spans="2:19" ht="12.75">
      <c r="B57" s="208" t="s">
        <v>88</v>
      </c>
      <c r="C57" s="144"/>
      <c r="D57" s="144"/>
      <c r="E57" s="144"/>
      <c r="F57" s="144"/>
      <c r="G57" s="144"/>
      <c r="H57" s="144"/>
      <c r="I57" s="144"/>
      <c r="J57" s="144"/>
      <c r="K57" s="144"/>
      <c r="L57" s="144"/>
      <c r="M57" s="144"/>
      <c r="N57" s="144"/>
      <c r="O57" s="144"/>
      <c r="P57" s="144"/>
      <c r="Q57" s="161"/>
      <c r="R57" s="161"/>
      <c r="S57" s="161"/>
    </row>
    <row r="58" spans="2:19" ht="12.75">
      <c r="B58" s="208" t="s">
        <v>89</v>
      </c>
      <c r="C58" s="144"/>
      <c r="D58" s="262"/>
      <c r="E58" s="262"/>
      <c r="F58" s="262"/>
      <c r="G58" s="262"/>
      <c r="H58" s="262">
        <v>0.0496</v>
      </c>
      <c r="I58" s="262"/>
      <c r="J58" s="262">
        <v>0.0658</v>
      </c>
      <c r="K58" s="262"/>
      <c r="L58" s="262">
        <v>0.0711</v>
      </c>
      <c r="M58" s="262"/>
      <c r="N58" s="262"/>
      <c r="O58" s="144"/>
      <c r="P58" s="144"/>
      <c r="Q58" s="161"/>
      <c r="R58" s="161"/>
      <c r="S58" s="161"/>
    </row>
    <row r="59" spans="2:19" ht="12.75">
      <c r="B59" s="144"/>
      <c r="C59" s="144"/>
      <c r="D59" s="144"/>
      <c r="E59" s="144"/>
      <c r="F59" s="144"/>
      <c r="G59" s="144"/>
      <c r="H59" s="144"/>
      <c r="I59" s="144"/>
      <c r="J59" s="144"/>
      <c r="K59" s="144"/>
      <c r="L59" s="144"/>
      <c r="M59" s="144"/>
      <c r="N59" s="144"/>
      <c r="O59" s="144"/>
      <c r="P59" s="144"/>
      <c r="Q59" s="161"/>
      <c r="R59" s="161"/>
      <c r="S59" s="161"/>
    </row>
    <row r="60" spans="2:19" ht="12.75">
      <c r="B60" s="205" t="s">
        <v>123</v>
      </c>
      <c r="C60" s="144"/>
      <c r="D60" s="144"/>
      <c r="E60" s="144"/>
      <c r="F60" s="144"/>
      <c r="G60" s="144"/>
      <c r="H60" s="144"/>
      <c r="I60" s="144"/>
      <c r="J60" s="144"/>
      <c r="K60" s="144"/>
      <c r="L60" s="144"/>
      <c r="M60" s="144"/>
      <c r="N60" s="144"/>
      <c r="O60" s="144"/>
      <c r="P60" s="144"/>
      <c r="Q60" s="161"/>
      <c r="R60" s="161"/>
      <c r="S60" s="161"/>
    </row>
    <row r="61" spans="2:19" ht="12.75">
      <c r="B61" s="204"/>
      <c r="C61" s="144"/>
      <c r="D61" s="144"/>
      <c r="E61" s="144"/>
      <c r="F61" s="144"/>
      <c r="G61" s="144"/>
      <c r="H61" s="144"/>
      <c r="I61" s="144"/>
      <c r="J61" s="144"/>
      <c r="K61" s="144"/>
      <c r="L61" s="144"/>
      <c r="M61" s="144"/>
      <c r="N61" s="144"/>
      <c r="O61" s="144"/>
      <c r="P61" s="144"/>
      <c r="Q61" s="161"/>
      <c r="R61" s="161"/>
      <c r="S61" s="161"/>
    </row>
    <row r="62" spans="2:19" ht="12.75">
      <c r="B62" s="159" t="s">
        <v>506</v>
      </c>
      <c r="C62" s="144"/>
      <c r="D62" s="144"/>
      <c r="E62" s="144"/>
      <c r="F62" s="144"/>
      <c r="G62" s="144"/>
      <c r="H62" s="144"/>
      <c r="I62" s="144"/>
      <c r="J62" s="144"/>
      <c r="K62" s="144"/>
      <c r="L62" s="144"/>
      <c r="M62" s="144"/>
      <c r="N62" s="144"/>
      <c r="O62" s="144"/>
      <c r="P62" s="144"/>
      <c r="Q62" s="161"/>
      <c r="R62" s="263"/>
      <c r="S62" s="161"/>
    </row>
    <row r="63" spans="2:19" ht="12.75">
      <c r="B63" s="144"/>
      <c r="C63" s="144"/>
      <c r="D63" s="144"/>
      <c r="E63" s="144"/>
      <c r="F63" s="144"/>
      <c r="G63" s="144"/>
      <c r="H63" s="144"/>
      <c r="I63" s="144"/>
      <c r="J63" s="144"/>
      <c r="K63" s="144"/>
      <c r="L63" s="144"/>
      <c r="M63" s="144"/>
      <c r="N63" s="144"/>
      <c r="O63" s="144"/>
      <c r="P63" s="144"/>
      <c r="Q63" s="161"/>
      <c r="R63" s="263"/>
      <c r="S63" s="161"/>
    </row>
    <row r="64" spans="2:19" ht="12.75">
      <c r="B64" s="158" t="s">
        <v>86</v>
      </c>
      <c r="C64" s="144"/>
      <c r="D64" s="144"/>
      <c r="E64" s="144"/>
      <c r="F64" s="144"/>
      <c r="G64" s="144"/>
      <c r="H64" s="144"/>
      <c r="I64" s="144"/>
      <c r="J64" s="144"/>
      <c r="K64" s="144"/>
      <c r="L64" s="144"/>
      <c r="M64" s="144"/>
      <c r="N64" s="144"/>
      <c r="O64" s="144"/>
      <c r="P64" s="144"/>
      <c r="Q64" s="161"/>
      <c r="R64" s="263"/>
      <c r="S64" s="161"/>
    </row>
    <row r="65" spans="2:19" ht="12.75">
      <c r="B65" s="144" t="s">
        <v>90</v>
      </c>
      <c r="C65" s="144"/>
      <c r="D65" s="290">
        <v>0</v>
      </c>
      <c r="E65" s="260"/>
      <c r="F65" s="290">
        <v>0</v>
      </c>
      <c r="G65" s="260"/>
      <c r="H65" s="143">
        <v>70646</v>
      </c>
      <c r="I65" s="260"/>
      <c r="J65" s="143">
        <v>352959</v>
      </c>
      <c r="K65" s="260"/>
      <c r="L65" s="143">
        <v>181621</v>
      </c>
      <c r="M65" s="260"/>
      <c r="N65" s="290">
        <v>0</v>
      </c>
      <c r="O65" s="260"/>
      <c r="P65" s="143">
        <f>SUM(D65:N65)</f>
        <v>605226</v>
      </c>
      <c r="Q65" s="161"/>
      <c r="R65" s="261">
        <v>0.0655</v>
      </c>
      <c r="S65" s="161"/>
    </row>
    <row r="66" spans="2:19" ht="12.75">
      <c r="B66" s="208" t="s">
        <v>88</v>
      </c>
      <c r="C66" s="144"/>
      <c r="D66" s="144"/>
      <c r="E66" s="144"/>
      <c r="F66" s="144"/>
      <c r="G66" s="144"/>
      <c r="H66" s="144"/>
      <c r="I66" s="144"/>
      <c r="J66" s="144"/>
      <c r="K66" s="144"/>
      <c r="L66" s="144"/>
      <c r="M66" s="144"/>
      <c r="N66" s="144"/>
      <c r="O66" s="144"/>
      <c r="P66" s="144"/>
      <c r="Q66" s="161"/>
      <c r="R66" s="161"/>
      <c r="S66" s="161"/>
    </row>
    <row r="67" spans="2:19" ht="12.75">
      <c r="B67" s="208" t="s">
        <v>89</v>
      </c>
      <c r="C67" s="144"/>
      <c r="D67" s="262"/>
      <c r="E67" s="262"/>
      <c r="F67" s="262"/>
      <c r="G67" s="262"/>
      <c r="H67" s="262">
        <v>0.0496</v>
      </c>
      <c r="I67" s="262"/>
      <c r="J67" s="262">
        <v>0.0658</v>
      </c>
      <c r="K67" s="262"/>
      <c r="L67" s="262">
        <v>0.0711</v>
      </c>
      <c r="M67" s="262"/>
      <c r="N67" s="262"/>
      <c r="O67" s="144"/>
      <c r="P67" s="144"/>
      <c r="Q67" s="161"/>
      <c r="R67" s="161"/>
      <c r="S67" s="161"/>
    </row>
    <row r="68" spans="2:19" ht="12.75">
      <c r="B68" s="144"/>
      <c r="C68" s="144"/>
      <c r="D68" s="144"/>
      <c r="E68" s="144"/>
      <c r="F68" s="144"/>
      <c r="G68" s="144"/>
      <c r="H68" s="144"/>
      <c r="I68" s="144"/>
      <c r="J68" s="144"/>
      <c r="K68" s="144"/>
      <c r="L68" s="144"/>
      <c r="M68" s="144"/>
      <c r="N68" s="144"/>
      <c r="O68" s="144"/>
      <c r="P68" s="144"/>
      <c r="Q68" s="161"/>
      <c r="R68" s="161"/>
      <c r="S68" s="161"/>
    </row>
    <row r="69" spans="17:19" ht="12.75">
      <c r="Q69" s="19"/>
      <c r="R69" s="19"/>
      <c r="S69" s="19"/>
    </row>
  </sheetData>
  <sheetProtection/>
  <printOptions/>
  <pageMargins left="0.3937007874015748" right="0.2755905511811024" top="0.5905511811023623" bottom="0.984251968503937" header="0.5118110236220472" footer="0.5118110236220472"/>
  <pageSetup horizontalDpi="600" verticalDpi="600" orientation="landscape" paperSize="9" r:id="rId2"/>
  <headerFooter alignWithMargins="0">
    <oddFooter>&amp;CPage &amp;P</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dimension ref="B3:G47"/>
  <sheetViews>
    <sheetView zoomScalePageLayoutView="0" workbookViewId="0" topLeftCell="A1">
      <selection activeCell="F42" sqref="F42"/>
    </sheetView>
  </sheetViews>
  <sheetFormatPr defaultColWidth="9.140625" defaultRowHeight="12.75"/>
  <cols>
    <col min="1" max="1" width="8.8515625" style="0" customWidth="1"/>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s>
  <sheetData>
    <row r="3" spans="2:6" ht="12.75">
      <c r="B3" s="9" t="str">
        <f>CoverIndex!$A$11</f>
        <v>TOWN OF EAST FREMANTLE</v>
      </c>
      <c r="C3" s="9"/>
      <c r="D3" s="9"/>
      <c r="E3" s="9"/>
      <c r="F3" s="9"/>
    </row>
    <row r="4" spans="2:6" ht="12.75">
      <c r="B4" s="9" t="s">
        <v>131</v>
      </c>
      <c r="C4" s="9"/>
      <c r="D4" s="9"/>
      <c r="E4" s="9"/>
      <c r="F4" s="9"/>
    </row>
    <row r="5" spans="2:6" ht="12.75">
      <c r="B5" s="90" t="s">
        <v>581</v>
      </c>
      <c r="C5" s="9"/>
      <c r="D5" s="9"/>
      <c r="E5" s="9"/>
      <c r="F5" s="9"/>
    </row>
    <row r="6" spans="2:6" ht="12.75">
      <c r="B6" s="90"/>
      <c r="C6" s="9"/>
      <c r="D6" s="9"/>
      <c r="E6" s="9"/>
      <c r="F6" s="9"/>
    </row>
    <row r="7" spans="2:6" ht="12.75">
      <c r="B7" s="90"/>
      <c r="C7" s="9"/>
      <c r="D7" s="9"/>
      <c r="E7" s="9"/>
      <c r="F7" s="9"/>
    </row>
    <row r="9" spans="3:6" ht="12.75">
      <c r="C9" s="4" t="s">
        <v>173</v>
      </c>
      <c r="D9" s="110" t="s">
        <v>560</v>
      </c>
      <c r="E9" s="7"/>
      <c r="F9" s="110" t="s">
        <v>122</v>
      </c>
    </row>
    <row r="10" spans="4:6" ht="12.75">
      <c r="D10" s="7" t="s">
        <v>174</v>
      </c>
      <c r="E10" s="7"/>
      <c r="F10" s="7" t="s">
        <v>174</v>
      </c>
    </row>
    <row r="12" ht="12.75">
      <c r="B12" s="4" t="s">
        <v>189</v>
      </c>
    </row>
    <row r="13" spans="2:7" ht="12.75">
      <c r="B13" t="s">
        <v>467</v>
      </c>
      <c r="C13" s="6">
        <v>3</v>
      </c>
      <c r="D13" s="11">
        <f>'Note 3-5'!F12</f>
        <v>4089056</v>
      </c>
      <c r="E13" s="11"/>
      <c r="F13" s="11">
        <f>'Note 3-5'!H12</f>
        <v>4493118</v>
      </c>
      <c r="G13" s="1"/>
    </row>
    <row r="14" spans="2:7" ht="12.75">
      <c r="B14" t="s">
        <v>468</v>
      </c>
      <c r="C14" s="6">
        <v>4</v>
      </c>
      <c r="D14" s="11">
        <f>'Note 3-5'!F40</f>
        <v>162254</v>
      </c>
      <c r="E14" s="11"/>
      <c r="F14" s="11">
        <f>'Note 3-5'!H40</f>
        <v>135824</v>
      </c>
      <c r="G14" s="1"/>
    </row>
    <row r="15" spans="2:7" ht="12.75">
      <c r="B15" t="s">
        <v>191</v>
      </c>
      <c r="C15" s="6"/>
      <c r="D15" s="67">
        <f>SUM(D13:D14)</f>
        <v>4251310</v>
      </c>
      <c r="E15" s="11"/>
      <c r="F15" s="67">
        <f>SUM(F13:F14)</f>
        <v>4628942</v>
      </c>
      <c r="G15" s="1"/>
    </row>
    <row r="16" spans="3:6" ht="12.75">
      <c r="C16" s="6"/>
      <c r="D16" s="11"/>
      <c r="E16" s="11"/>
      <c r="F16" s="11"/>
    </row>
    <row r="17" spans="2:6" ht="12.75">
      <c r="B17" s="4" t="s">
        <v>204</v>
      </c>
      <c r="C17" s="6"/>
      <c r="D17" s="11"/>
      <c r="E17" s="11"/>
      <c r="F17" s="11"/>
    </row>
    <row r="18" spans="2:6" ht="12.75">
      <c r="B18" t="s">
        <v>469</v>
      </c>
      <c r="C18" s="6">
        <v>4</v>
      </c>
      <c r="D18" s="11">
        <f>'Note 3-5'!F44</f>
        <v>95033</v>
      </c>
      <c r="E18" s="11"/>
      <c r="F18" s="11">
        <f>'Note 3-5'!H44</f>
        <v>98239</v>
      </c>
    </row>
    <row r="19" spans="2:6" ht="12.75">
      <c r="B19" t="s">
        <v>205</v>
      </c>
      <c r="C19" s="6">
        <v>5</v>
      </c>
      <c r="D19" s="11">
        <f>'Note 3-5'!F72</f>
        <v>7573312</v>
      </c>
      <c r="E19" s="11"/>
      <c r="F19" s="11">
        <f>'Note 3-5'!H72</f>
        <v>7868268</v>
      </c>
    </row>
    <row r="20" spans="2:6" ht="12.75">
      <c r="B20" t="s">
        <v>206</v>
      </c>
      <c r="C20" s="6">
        <v>6</v>
      </c>
      <c r="D20" s="11">
        <f>Note6!F54</f>
        <v>11574567</v>
      </c>
      <c r="E20" s="11"/>
      <c r="F20" s="11">
        <f>Note6!H54</f>
        <v>10130502</v>
      </c>
    </row>
    <row r="21" spans="2:6" ht="12.75">
      <c r="B21" t="s">
        <v>207</v>
      </c>
      <c r="C21" s="6"/>
      <c r="D21" s="67">
        <f>SUM(D18:D20)</f>
        <v>19242912</v>
      </c>
      <c r="E21" s="11"/>
      <c r="F21" s="67">
        <f>SUM(F18:F20)</f>
        <v>18097009</v>
      </c>
    </row>
    <row r="22" spans="3:6" ht="12.75">
      <c r="C22" s="6"/>
      <c r="D22" s="11"/>
      <c r="E22" s="11"/>
      <c r="F22" s="11"/>
    </row>
    <row r="23" spans="2:6" ht="12.75">
      <c r="B23" s="4" t="s">
        <v>32</v>
      </c>
      <c r="C23" s="6"/>
      <c r="D23" s="70">
        <f>+D15+D21</f>
        <v>23494222</v>
      </c>
      <c r="E23" s="11"/>
      <c r="F23" s="70">
        <f>+F15+F21</f>
        <v>22725951</v>
      </c>
    </row>
    <row r="24" spans="3:6" ht="12.75">
      <c r="C24" s="6"/>
      <c r="D24" s="11"/>
      <c r="E24" s="11"/>
      <c r="F24" s="11"/>
    </row>
    <row r="25" spans="2:7" ht="12.75">
      <c r="B25" s="4" t="s">
        <v>192</v>
      </c>
      <c r="C25" s="6"/>
      <c r="D25" s="11"/>
      <c r="E25" s="11"/>
      <c r="F25" s="11"/>
      <c r="G25" s="1"/>
    </row>
    <row r="26" spans="2:6" ht="12.75">
      <c r="B26" t="s">
        <v>470</v>
      </c>
      <c r="C26" s="6">
        <v>7</v>
      </c>
      <c r="D26" s="11">
        <f>'Note7-16'!F20</f>
        <v>1034387</v>
      </c>
      <c r="E26" s="11"/>
      <c r="F26" s="11">
        <f>'Note7-16'!H20</f>
        <v>1208802</v>
      </c>
    </row>
    <row r="27" spans="2:7" ht="12.75">
      <c r="B27" t="s">
        <v>471</v>
      </c>
      <c r="C27" s="6">
        <v>8</v>
      </c>
      <c r="D27" s="11">
        <f>'Note7-16'!F27</f>
        <v>143067</v>
      </c>
      <c r="E27" s="11"/>
      <c r="F27" s="11">
        <f>'Note7-16'!H27</f>
        <v>134286</v>
      </c>
      <c r="G27" s="1"/>
    </row>
    <row r="28" spans="2:7" ht="12.75">
      <c r="B28" t="s">
        <v>34</v>
      </c>
      <c r="C28" s="6">
        <v>9</v>
      </c>
      <c r="D28" s="11">
        <f>+'Note7-16'!F41</f>
        <v>547406</v>
      </c>
      <c r="E28" s="11"/>
      <c r="F28" s="11">
        <f>+'Note7-16'!H41</f>
        <v>492755</v>
      </c>
      <c r="G28" s="1"/>
    </row>
    <row r="29" spans="2:7" ht="12.75">
      <c r="B29" t="s">
        <v>193</v>
      </c>
      <c r="C29" s="6"/>
      <c r="D29" s="67">
        <f>SUM(D26:D28)</f>
        <v>1724860</v>
      </c>
      <c r="E29" s="11"/>
      <c r="F29" s="67">
        <f>SUM(F26:F28)</f>
        <v>1835843</v>
      </c>
      <c r="G29" s="1"/>
    </row>
    <row r="31" spans="3:6" ht="12.75">
      <c r="C31" s="6"/>
      <c r="D31" s="11"/>
      <c r="E31" s="11"/>
      <c r="F31" s="11"/>
    </row>
    <row r="32" spans="2:6" ht="12.75">
      <c r="B32" s="4" t="s">
        <v>208</v>
      </c>
      <c r="C32" s="6"/>
      <c r="D32" s="11"/>
      <c r="E32" s="11"/>
      <c r="F32" s="11"/>
    </row>
    <row r="33" spans="2:7" ht="12.75">
      <c r="B33" t="s">
        <v>471</v>
      </c>
      <c r="C33" s="6">
        <v>8</v>
      </c>
      <c r="D33" s="11">
        <f>+'Note7-16'!F31</f>
        <v>327874</v>
      </c>
      <c r="E33" s="11"/>
      <c r="F33" s="11">
        <f>+'Note7-16'!H31</f>
        <v>470940</v>
      </c>
      <c r="G33" s="1"/>
    </row>
    <row r="34" spans="2:7" ht="12.75">
      <c r="B34" t="s">
        <v>34</v>
      </c>
      <c r="C34" s="6">
        <v>9</v>
      </c>
      <c r="D34" s="11">
        <f>+'Note7-16'!F44</f>
        <v>32751</v>
      </c>
      <c r="E34" s="11"/>
      <c r="F34" s="11">
        <f>+'Note7-16'!H44</f>
        <v>21048</v>
      </c>
      <c r="G34" s="1"/>
    </row>
    <row r="35" spans="2:7" ht="12.75">
      <c r="B35" t="s">
        <v>209</v>
      </c>
      <c r="C35" s="6"/>
      <c r="D35" s="67">
        <f>SUM(D33:D34)</f>
        <v>360625</v>
      </c>
      <c r="E35" s="11"/>
      <c r="F35" s="67">
        <f>SUM(F33:F34)</f>
        <v>491988</v>
      </c>
      <c r="G35" s="1"/>
    </row>
    <row r="36" spans="3:6" ht="12.75">
      <c r="C36" s="6"/>
      <c r="D36" s="11"/>
      <c r="E36" s="11"/>
      <c r="F36" s="11"/>
    </row>
    <row r="37" spans="2:6" ht="12.75">
      <c r="B37" s="81" t="s">
        <v>33</v>
      </c>
      <c r="C37" s="6"/>
      <c r="D37" s="70">
        <f>+D29+D35</f>
        <v>2085485</v>
      </c>
      <c r="E37" s="11"/>
      <c r="F37" s="70">
        <f>+F29+F35</f>
        <v>2327831</v>
      </c>
    </row>
    <row r="38" spans="3:6" ht="12.75">
      <c r="C38" s="6"/>
      <c r="D38" s="11"/>
      <c r="E38" s="11"/>
      <c r="F38" s="11"/>
    </row>
    <row r="39" spans="2:6" ht="13.5" thickBot="1">
      <c r="B39" s="4" t="s">
        <v>210</v>
      </c>
      <c r="C39" s="6"/>
      <c r="D39" s="69">
        <f>+D23-D37</f>
        <v>21408737</v>
      </c>
      <c r="E39" s="11"/>
      <c r="F39" s="69">
        <f>+F23-F37</f>
        <v>20398120</v>
      </c>
    </row>
    <row r="40" spans="3:6" ht="13.5" thickTop="1">
      <c r="C40" s="6"/>
      <c r="D40" s="11"/>
      <c r="E40" s="11"/>
      <c r="F40" s="11"/>
    </row>
    <row r="41" spans="2:6" ht="12.75">
      <c r="B41" s="4" t="s">
        <v>211</v>
      </c>
      <c r="C41" s="6"/>
      <c r="D41" s="11"/>
      <c r="E41" s="11"/>
      <c r="F41" s="11"/>
    </row>
    <row r="42" spans="2:7" ht="12.75">
      <c r="B42" t="s">
        <v>64</v>
      </c>
      <c r="C42" s="6"/>
      <c r="D42" s="11">
        <f>+SoCE!E27</f>
        <v>18736420</v>
      </c>
      <c r="E42" s="11"/>
      <c r="F42" s="11">
        <f>+SoCE!E20</f>
        <v>18098849</v>
      </c>
      <c r="G42" s="1"/>
    </row>
    <row r="43" spans="2:7" ht="12.75">
      <c r="B43" s="63" t="s">
        <v>745</v>
      </c>
      <c r="C43" s="6">
        <v>10</v>
      </c>
      <c r="D43" s="11">
        <f>+SoCE!G27</f>
        <v>2672317</v>
      </c>
      <c r="E43" s="11"/>
      <c r="F43" s="11">
        <f>+SoCE!G20</f>
        <v>2299271</v>
      </c>
      <c r="G43" s="1"/>
    </row>
    <row r="44" spans="2:6" ht="13.5" thickBot="1">
      <c r="B44" s="81" t="s">
        <v>212</v>
      </c>
      <c r="C44" s="6"/>
      <c r="D44" s="69">
        <f>SUM(D42:D43)</f>
        <v>21408737</v>
      </c>
      <c r="E44" s="11"/>
      <c r="F44" s="69">
        <f>SUM(F42:F43)</f>
        <v>20398120</v>
      </c>
    </row>
    <row r="45" spans="4:6" ht="13.5" thickTop="1">
      <c r="D45" s="12"/>
      <c r="F45" s="10"/>
    </row>
    <row r="47" ht="12.75">
      <c r="B47" t="s">
        <v>188</v>
      </c>
    </row>
  </sheetData>
  <sheetProtection/>
  <printOptions/>
  <pageMargins left="0.75" right="0.75" top="0.25" bottom="0.27" header="0.21" footer="0.37"/>
  <pageSetup horizontalDpi="600" verticalDpi="600" orientation="portrait" r:id="rId1"/>
  <headerFooter alignWithMargins="0">
    <oddFooter>&amp;CPage &amp;P
</oddFooter>
  </headerFooter>
</worksheet>
</file>

<file path=xl/worksheets/sheet4.xml><?xml version="1.0" encoding="utf-8"?>
<worksheet xmlns="http://schemas.openxmlformats.org/spreadsheetml/2006/main" xmlns:r="http://schemas.openxmlformats.org/officeDocument/2006/relationships">
  <dimension ref="A2:K30"/>
  <sheetViews>
    <sheetView tabSelected="1" zoomScalePageLayoutView="0" workbookViewId="0" topLeftCell="A1">
      <selection activeCell="I17" sqref="I17:I24"/>
    </sheetView>
  </sheetViews>
  <sheetFormatPr defaultColWidth="9.140625" defaultRowHeight="12.75"/>
  <cols>
    <col min="1" max="1" width="5.7109375" style="0" customWidth="1"/>
    <col min="2" max="2" width="32.7109375" style="0" customWidth="1"/>
    <col min="3" max="3" width="9.7109375" style="0" customWidth="1"/>
    <col min="4" max="4" width="2.8515625" style="0" customWidth="1"/>
    <col min="5" max="5" width="12.7109375" style="0" customWidth="1"/>
    <col min="6" max="6" width="2.7109375" style="0" customWidth="1"/>
    <col min="7" max="7" width="12.7109375" style="0" customWidth="1"/>
    <col min="8" max="8" width="2.7109375" style="0" customWidth="1"/>
    <col min="9" max="9" width="12.7109375" style="0" customWidth="1"/>
    <col min="10" max="10" width="2.7109375" style="0" customWidth="1"/>
    <col min="11" max="11" width="9.7109375" style="0" customWidth="1"/>
  </cols>
  <sheetData>
    <row r="2" spans="1:11" ht="12.75">
      <c r="A2" s="60"/>
      <c r="B2" s="9" t="str">
        <f>CoverIndex!$A$11</f>
        <v>TOWN OF EAST FREMANTLE</v>
      </c>
      <c r="C2" s="8"/>
      <c r="D2" s="8"/>
      <c r="E2" s="8"/>
      <c r="F2" s="8"/>
      <c r="G2" s="8"/>
      <c r="H2" s="8"/>
      <c r="I2" s="8"/>
      <c r="J2" s="8"/>
      <c r="K2" s="60"/>
    </row>
    <row r="3" spans="1:11" ht="12.75">
      <c r="A3" s="60"/>
      <c r="B3" s="9" t="s">
        <v>213</v>
      </c>
      <c r="C3" s="8"/>
      <c r="D3" s="8"/>
      <c r="E3" s="8"/>
      <c r="F3" s="8"/>
      <c r="G3" s="8"/>
      <c r="H3" s="8"/>
      <c r="I3" s="8"/>
      <c r="J3" s="8"/>
      <c r="K3" s="60"/>
    </row>
    <row r="4" spans="1:11" ht="12.75">
      <c r="A4" s="60"/>
      <c r="B4" s="9" t="str">
        <f>SoCI!B6</f>
        <v>FOR THE YEAR ENDED 30TH JUNE 2011</v>
      </c>
      <c r="C4" s="8"/>
      <c r="D4" s="8"/>
      <c r="E4" s="8"/>
      <c r="F4" s="8"/>
      <c r="G4" s="8"/>
      <c r="H4" s="8"/>
      <c r="I4" s="8"/>
      <c r="J4" s="8"/>
      <c r="K4" s="60"/>
    </row>
    <row r="5" spans="1:11" ht="12.75">
      <c r="A5" s="60"/>
      <c r="B5" s="9"/>
      <c r="C5" s="8"/>
      <c r="D5" s="8"/>
      <c r="E5" s="8"/>
      <c r="F5" s="8"/>
      <c r="G5" s="8"/>
      <c r="H5" s="8"/>
      <c r="I5" s="8"/>
      <c r="J5" s="8"/>
      <c r="K5" s="60"/>
    </row>
    <row r="6" spans="2:10" ht="12.75">
      <c r="B6" s="8"/>
      <c r="C6" s="8"/>
      <c r="D6" s="8"/>
      <c r="E6" s="8"/>
      <c r="F6" s="8"/>
      <c r="H6" s="8"/>
      <c r="I6" s="8"/>
      <c r="J6" s="8"/>
    </row>
    <row r="7" spans="5:11" ht="12.75">
      <c r="E7" s="83"/>
      <c r="G7" s="83" t="s">
        <v>134</v>
      </c>
      <c r="H7" s="83"/>
      <c r="I7" s="83"/>
      <c r="J7" s="83"/>
      <c r="K7" s="83"/>
    </row>
    <row r="8" spans="5:11" ht="12.75">
      <c r="E8" s="83" t="s">
        <v>132</v>
      </c>
      <c r="G8" s="83" t="s">
        <v>987</v>
      </c>
      <c r="H8" s="83"/>
      <c r="I8" s="83" t="s">
        <v>136</v>
      </c>
      <c r="J8" s="83"/>
      <c r="K8" s="83"/>
    </row>
    <row r="9" spans="3:11" ht="12.75">
      <c r="C9" s="7" t="s">
        <v>173</v>
      </c>
      <c r="E9" s="83" t="s">
        <v>133</v>
      </c>
      <c r="G9" s="83" t="s">
        <v>135</v>
      </c>
      <c r="H9" s="83"/>
      <c r="I9" s="83" t="s">
        <v>211</v>
      </c>
      <c r="J9" s="83"/>
      <c r="K9" s="83"/>
    </row>
    <row r="10" spans="5:11" ht="12.75">
      <c r="E10" s="83" t="s">
        <v>174</v>
      </c>
      <c r="F10" s="83"/>
      <c r="G10" s="83" t="s">
        <v>174</v>
      </c>
      <c r="H10" s="83"/>
      <c r="I10" s="83" t="s">
        <v>174</v>
      </c>
      <c r="J10" s="83"/>
      <c r="K10" s="83"/>
    </row>
    <row r="12" spans="2:10" ht="12.75">
      <c r="B12" s="136" t="s">
        <v>744</v>
      </c>
      <c r="E12" s="145">
        <v>17592156</v>
      </c>
      <c r="F12" s="145"/>
      <c r="G12" s="145">
        <v>1617611</v>
      </c>
      <c r="H12" s="84"/>
      <c r="I12" s="84">
        <f>SUM(E12:G12)</f>
        <v>19209767</v>
      </c>
      <c r="J12" s="84"/>
    </row>
    <row r="13" spans="5:10" ht="12.75">
      <c r="E13" s="148"/>
      <c r="F13" s="145"/>
      <c r="G13" s="148"/>
      <c r="H13" s="84"/>
      <c r="I13" s="85"/>
      <c r="J13" s="84"/>
    </row>
    <row r="14" spans="5:10" ht="12.75">
      <c r="E14" s="149"/>
      <c r="F14" s="145"/>
      <c r="G14" s="149"/>
      <c r="H14" s="84"/>
      <c r="I14" s="86"/>
      <c r="J14" s="84"/>
    </row>
    <row r="15" spans="2:10" ht="12.75">
      <c r="B15" t="s">
        <v>65</v>
      </c>
      <c r="E15" s="145">
        <f>+SoCI!H97</f>
        <v>1188353</v>
      </c>
      <c r="F15" s="145"/>
      <c r="G15" s="288">
        <v>0</v>
      </c>
      <c r="H15" s="84"/>
      <c r="I15" s="84">
        <f>SUM(E15:G15)</f>
        <v>1188353</v>
      </c>
      <c r="J15" s="84"/>
    </row>
    <row r="16" spans="5:10" ht="12.75">
      <c r="E16" s="145"/>
      <c r="F16" s="145"/>
      <c r="G16" s="145"/>
      <c r="H16" s="84"/>
      <c r="I16" s="84"/>
      <c r="J16" s="84"/>
    </row>
    <row r="17" spans="2:10" ht="12.75">
      <c r="B17" t="s">
        <v>137</v>
      </c>
      <c r="E17" s="145">
        <f>-G17</f>
        <v>-681660</v>
      </c>
      <c r="F17" s="145"/>
      <c r="G17" s="145">
        <f>101623+45537+26214+104680-261140+114941+20455+333986-41419+236783</f>
        <v>681660</v>
      </c>
      <c r="H17" s="84"/>
      <c r="I17" s="286">
        <f>SUM(E17:G17)</f>
        <v>0</v>
      </c>
      <c r="J17" s="84"/>
    </row>
    <row r="18" spans="5:10" ht="12.75">
      <c r="E18" s="148"/>
      <c r="F18" s="145"/>
      <c r="G18" s="148"/>
      <c r="H18" s="84"/>
      <c r="I18" s="307"/>
      <c r="J18" s="84"/>
    </row>
    <row r="19" spans="5:10" ht="12.75">
      <c r="E19" s="145"/>
      <c r="F19" s="145"/>
      <c r="G19" s="145"/>
      <c r="H19" s="84"/>
      <c r="I19" s="286"/>
      <c r="J19" s="84"/>
    </row>
    <row r="20" spans="2:10" ht="12.75">
      <c r="B20" s="81" t="s">
        <v>124</v>
      </c>
      <c r="E20" s="219">
        <f>E12+E15+E17</f>
        <v>18098849</v>
      </c>
      <c r="F20" s="219"/>
      <c r="G20" s="219">
        <f>G12+G15+G17</f>
        <v>2299271</v>
      </c>
      <c r="H20" s="199"/>
      <c r="I20" s="287">
        <f>I12+I15+I17</f>
        <v>20398120</v>
      </c>
      <c r="J20" s="84"/>
    </row>
    <row r="21" spans="5:10" ht="12.75">
      <c r="E21" s="145"/>
      <c r="F21" s="145"/>
      <c r="G21" s="145"/>
      <c r="H21" s="84"/>
      <c r="I21" s="286"/>
      <c r="J21" s="84"/>
    </row>
    <row r="22" spans="2:10" ht="12.75">
      <c r="B22" t="s">
        <v>65</v>
      </c>
      <c r="E22" s="145">
        <f>+SoCI!D97</f>
        <v>1010617</v>
      </c>
      <c r="F22" s="145"/>
      <c r="G22" s="288">
        <v>0</v>
      </c>
      <c r="H22" s="84"/>
      <c r="I22" s="286">
        <f>SUM(E22:G22)</f>
        <v>1010617</v>
      </c>
      <c r="J22" s="84"/>
    </row>
    <row r="23" spans="5:10" ht="12.75">
      <c r="E23" s="145"/>
      <c r="F23" s="145"/>
      <c r="G23" s="145"/>
      <c r="H23" s="84"/>
      <c r="I23" s="286"/>
      <c r="J23" s="84"/>
    </row>
    <row r="24" spans="2:10" ht="12.75">
      <c r="B24" t="s">
        <v>137</v>
      </c>
      <c r="E24" s="145">
        <f>-G24</f>
        <v>-373046</v>
      </c>
      <c r="F24" s="145"/>
      <c r="G24" s="145">
        <f>108895-31000+18933+27990+6110+8141+25787-50000+494973-236783</f>
        <v>373046</v>
      </c>
      <c r="H24" s="84"/>
      <c r="I24" s="286">
        <f>SUM(E24:G24)</f>
        <v>0</v>
      </c>
      <c r="J24" s="84"/>
    </row>
    <row r="25" spans="5:10" ht="12.75">
      <c r="E25" s="85"/>
      <c r="F25" s="84"/>
      <c r="G25" s="85"/>
      <c r="H25" s="84"/>
      <c r="I25" s="85"/>
      <c r="J25" s="84"/>
    </row>
    <row r="26" spans="5:10" ht="12.75">
      <c r="E26" s="84"/>
      <c r="F26" s="84"/>
      <c r="G26" s="84"/>
      <c r="H26" s="84"/>
      <c r="I26" s="84"/>
      <c r="J26" s="84"/>
    </row>
    <row r="27" spans="2:10" ht="13.5" thickBot="1">
      <c r="B27" s="81" t="s">
        <v>582</v>
      </c>
      <c r="E27" s="200">
        <f>SUM(E20:E25)</f>
        <v>18736420</v>
      </c>
      <c r="F27" s="199"/>
      <c r="G27" s="200">
        <f>SUM(G20:G25)</f>
        <v>2672317</v>
      </c>
      <c r="H27" s="199"/>
      <c r="I27" s="200">
        <f>SUM(I20:I25)</f>
        <v>21408737</v>
      </c>
      <c r="J27" s="84"/>
    </row>
    <row r="28" spans="5:10" ht="13.5" thickTop="1">
      <c r="E28" s="84"/>
      <c r="F28" s="84"/>
      <c r="G28" s="84"/>
      <c r="H28" s="84"/>
      <c r="I28" s="84"/>
      <c r="J28" s="84"/>
    </row>
    <row r="29" spans="5:10" ht="12.75">
      <c r="E29" s="84"/>
      <c r="F29" s="84"/>
      <c r="G29" s="84"/>
      <c r="H29" s="84"/>
      <c r="I29" s="84"/>
      <c r="J29" s="84"/>
    </row>
    <row r="30" spans="2:9" ht="12.75">
      <c r="B30" t="s">
        <v>188</v>
      </c>
      <c r="E30" s="11"/>
      <c r="F30" s="11"/>
      <c r="G30" s="11"/>
      <c r="H30" s="11"/>
      <c r="I30" s="11"/>
    </row>
  </sheetData>
  <sheetProtection/>
  <printOptions/>
  <pageMargins left="0.75" right="0.75" top="0.3" bottom="0.2" header="0.23" footer="0.31"/>
  <pageSetup horizontalDpi="600" verticalDpi="600" orientation="landscape"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B1:H53"/>
  <sheetViews>
    <sheetView zoomScalePageLayoutView="0" workbookViewId="0" topLeftCell="A7">
      <selection activeCell="D35" sqref="D35"/>
    </sheetView>
  </sheetViews>
  <sheetFormatPr defaultColWidth="9.140625" defaultRowHeight="12.75"/>
  <cols>
    <col min="1" max="1" width="8.8515625" style="0" customWidth="1"/>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 min="10" max="10" width="11.57421875" style="0" customWidth="1"/>
  </cols>
  <sheetData>
    <row r="1" spans="2:8" ht="12.75">
      <c r="B1" s="9" t="str">
        <f>CoverIndex!$A$11</f>
        <v>TOWN OF EAST FREMANTLE</v>
      </c>
      <c r="C1" s="8"/>
      <c r="D1" s="8"/>
      <c r="E1" s="8"/>
      <c r="F1" s="8"/>
      <c r="G1" s="8"/>
      <c r="H1" s="8"/>
    </row>
    <row r="2" spans="2:8" ht="12.75">
      <c r="B2" s="9" t="s">
        <v>138</v>
      </c>
      <c r="C2" s="8"/>
      <c r="D2" s="8"/>
      <c r="E2" s="8"/>
      <c r="F2" s="8"/>
      <c r="G2" s="8"/>
      <c r="H2" s="8"/>
    </row>
    <row r="3" spans="2:8" ht="12.75">
      <c r="B3" s="9" t="str">
        <f>SoCI!B6</f>
        <v>FOR THE YEAR ENDED 30TH JUNE 2011</v>
      </c>
      <c r="C3" s="8"/>
      <c r="D3" s="8"/>
      <c r="E3" s="8"/>
      <c r="F3" s="8"/>
      <c r="G3" s="8"/>
      <c r="H3" s="8"/>
    </row>
    <row r="5" spans="3:8" ht="12.75">
      <c r="C5" s="4" t="s">
        <v>173</v>
      </c>
      <c r="D5" s="110" t="s">
        <v>560</v>
      </c>
      <c r="E5" s="4"/>
      <c r="F5" s="110" t="s">
        <v>560</v>
      </c>
      <c r="G5" s="7"/>
      <c r="H5" s="110" t="s">
        <v>122</v>
      </c>
    </row>
    <row r="6" spans="4:8" ht="12.75">
      <c r="D6" s="7" t="s">
        <v>174</v>
      </c>
      <c r="E6" s="4"/>
      <c r="F6" s="7" t="s">
        <v>175</v>
      </c>
      <c r="G6" s="7"/>
      <c r="H6" s="7" t="s">
        <v>174</v>
      </c>
    </row>
    <row r="7" spans="2:8" ht="12.75">
      <c r="B7" s="4" t="s">
        <v>214</v>
      </c>
      <c r="D7" s="4"/>
      <c r="E7" s="4"/>
      <c r="F7" s="7" t="s">
        <v>174</v>
      </c>
      <c r="G7" s="7"/>
      <c r="H7" s="7"/>
    </row>
    <row r="8" ht="12.75">
      <c r="B8" s="4" t="s">
        <v>215</v>
      </c>
    </row>
    <row r="9" spans="2:8" ht="12.75">
      <c r="B9" t="s">
        <v>216</v>
      </c>
      <c r="C9" s="158" t="s">
        <v>445</v>
      </c>
      <c r="D9" s="145">
        <v>5111098</v>
      </c>
      <c r="E9" s="84"/>
      <c r="F9" s="145">
        <v>5104693</v>
      </c>
      <c r="G9" s="145"/>
      <c r="H9" s="145">
        <v>4779684</v>
      </c>
    </row>
    <row r="10" spans="2:8" ht="12.75">
      <c r="B10" t="s">
        <v>335</v>
      </c>
      <c r="C10" s="144"/>
      <c r="D10" s="145"/>
      <c r="E10" s="99"/>
      <c r="F10" s="145"/>
      <c r="G10" s="145"/>
      <c r="H10" s="145"/>
    </row>
    <row r="11" spans="2:8" ht="12.75">
      <c r="B11" s="113" t="s">
        <v>336</v>
      </c>
      <c r="C11" s="203">
        <v>26</v>
      </c>
      <c r="D11" s="145">
        <v>912658</v>
      </c>
      <c r="E11" s="84"/>
      <c r="F11" s="145">
        <v>779944</v>
      </c>
      <c r="G11" s="145"/>
      <c r="H11" s="145">
        <v>838985</v>
      </c>
    </row>
    <row r="12" spans="2:8" ht="12.75">
      <c r="B12" t="s">
        <v>217</v>
      </c>
      <c r="C12" s="144"/>
      <c r="D12" s="145">
        <v>1183729</v>
      </c>
      <c r="E12" s="84"/>
      <c r="F12" s="145">
        <v>1076480</v>
      </c>
      <c r="G12" s="145"/>
      <c r="H12" s="145">
        <v>1305286</v>
      </c>
    </row>
    <row r="13" spans="2:8" ht="12.75">
      <c r="B13" t="s">
        <v>218</v>
      </c>
      <c r="C13" s="203" t="s">
        <v>466</v>
      </c>
      <c r="D13" s="145">
        <v>408753</v>
      </c>
      <c r="E13" s="84"/>
      <c r="F13" s="145">
        <v>162000</v>
      </c>
      <c r="G13" s="145"/>
      <c r="H13" s="145">
        <v>254910</v>
      </c>
    </row>
    <row r="14" spans="2:8" ht="12.75">
      <c r="B14" t="s">
        <v>21</v>
      </c>
      <c r="C14" s="144"/>
      <c r="D14" s="145">
        <v>557987</v>
      </c>
      <c r="E14" s="84"/>
      <c r="F14" s="288">
        <v>0</v>
      </c>
      <c r="G14" s="145"/>
      <c r="H14" s="145">
        <v>424253</v>
      </c>
    </row>
    <row r="15" spans="2:8" ht="12.75">
      <c r="B15" s="14" t="s">
        <v>319</v>
      </c>
      <c r="C15" s="144"/>
      <c r="D15" s="145">
        <f>126429-207</f>
        <v>126222</v>
      </c>
      <c r="E15" s="84"/>
      <c r="F15" s="145">
        <v>108200</v>
      </c>
      <c r="G15" s="145"/>
      <c r="H15" s="145">
        <v>387857</v>
      </c>
    </row>
    <row r="16" spans="3:8" ht="12.75">
      <c r="C16" s="144"/>
      <c r="D16" s="146">
        <f>SUM(D9:D15)</f>
        <v>8300447</v>
      </c>
      <c r="E16" s="84"/>
      <c r="F16" s="146">
        <f>SUM(F9:F15)</f>
        <v>7231317</v>
      </c>
      <c r="G16" s="145"/>
      <c r="H16" s="146">
        <f>SUM(H9:H15)</f>
        <v>7990975</v>
      </c>
    </row>
    <row r="17" spans="2:8" ht="12.75">
      <c r="B17" s="4" t="s">
        <v>219</v>
      </c>
      <c r="C17" s="144"/>
      <c r="D17" s="145"/>
      <c r="E17" s="84"/>
      <c r="F17" s="145"/>
      <c r="G17" s="145"/>
      <c r="H17" s="145"/>
    </row>
    <row r="18" spans="2:8" ht="12.75">
      <c r="B18" t="s">
        <v>220</v>
      </c>
      <c r="C18" s="144"/>
      <c r="D18" s="145">
        <v>-2905684</v>
      </c>
      <c r="E18" s="84"/>
      <c r="F18" s="145">
        <v>-2695372</v>
      </c>
      <c r="G18" s="145"/>
      <c r="H18" s="145">
        <v>-2349386</v>
      </c>
    </row>
    <row r="19" spans="2:8" ht="12.75">
      <c r="B19" t="s">
        <v>221</v>
      </c>
      <c r="C19" s="144"/>
      <c r="D19" s="145">
        <v>-3329440</v>
      </c>
      <c r="E19" s="84"/>
      <c r="F19" s="145">
        <v>-3275369</v>
      </c>
      <c r="G19" s="145"/>
      <c r="H19" s="145">
        <v>-3455677</v>
      </c>
    </row>
    <row r="20" spans="2:8" ht="12.75">
      <c r="B20" s="59" t="s">
        <v>338</v>
      </c>
      <c r="C20" s="144"/>
      <c r="D20" s="145">
        <v>-301461</v>
      </c>
      <c r="E20" s="84"/>
      <c r="F20" s="145">
        <v>-190500</v>
      </c>
      <c r="G20" s="145"/>
      <c r="H20" s="145">
        <v>-271304</v>
      </c>
    </row>
    <row r="21" spans="2:8" ht="12.75">
      <c r="B21" s="14" t="s">
        <v>332</v>
      </c>
      <c r="C21" s="144"/>
      <c r="D21" s="145">
        <v>-210435</v>
      </c>
      <c r="E21" s="84"/>
      <c r="F21" s="145">
        <v>-201180</v>
      </c>
      <c r="G21" s="145"/>
      <c r="H21" s="145">
        <v>-196219</v>
      </c>
    </row>
    <row r="22" spans="2:8" ht="12.75">
      <c r="B22" s="14" t="s">
        <v>334</v>
      </c>
      <c r="C22" s="144"/>
      <c r="D22" s="145">
        <v>-36877</v>
      </c>
      <c r="E22" s="84"/>
      <c r="F22" s="145">
        <v>-35827</v>
      </c>
      <c r="G22" s="145"/>
      <c r="H22" s="145">
        <v>-45140</v>
      </c>
    </row>
    <row r="23" spans="2:8" ht="12.75">
      <c r="B23" t="s">
        <v>21</v>
      </c>
      <c r="C23" s="144"/>
      <c r="D23" s="145">
        <v>-145790</v>
      </c>
      <c r="E23" s="84"/>
      <c r="F23" s="288">
        <v>0</v>
      </c>
      <c r="G23" s="145"/>
      <c r="H23" s="145">
        <v>-133733</v>
      </c>
    </row>
    <row r="24" spans="2:8" ht="12.75">
      <c r="B24" s="14" t="s">
        <v>464</v>
      </c>
      <c r="C24" s="144"/>
      <c r="D24" s="145">
        <v>-89810</v>
      </c>
      <c r="E24" s="84"/>
      <c r="F24" s="145">
        <v>-99900</v>
      </c>
      <c r="G24" s="145"/>
      <c r="H24" s="145">
        <v>-137391</v>
      </c>
    </row>
    <row r="25" spans="3:8" ht="12.75">
      <c r="C25" s="144"/>
      <c r="D25" s="147">
        <f>SUM(D18:D24)</f>
        <v>-7019497</v>
      </c>
      <c r="E25" s="84"/>
      <c r="F25" s="147">
        <f>SUM(F18:F24)</f>
        <v>-6498148</v>
      </c>
      <c r="G25" s="145"/>
      <c r="H25" s="147">
        <f>SUM(H18:H24)</f>
        <v>-6588850</v>
      </c>
    </row>
    <row r="26" spans="2:8" ht="12.75">
      <c r="B26" s="4" t="s">
        <v>223</v>
      </c>
      <c r="C26" s="144"/>
      <c r="D26" s="145"/>
      <c r="E26" s="84"/>
      <c r="F26" s="145"/>
      <c r="G26" s="145"/>
      <c r="H26" s="145"/>
    </row>
    <row r="27" spans="2:8" ht="12.75">
      <c r="B27" s="4" t="s">
        <v>224</v>
      </c>
      <c r="C27" s="216" t="s">
        <v>897</v>
      </c>
      <c r="D27" s="148">
        <f>+D16+D25</f>
        <v>1280950</v>
      </c>
      <c r="E27" s="84"/>
      <c r="F27" s="148">
        <f>+F16+F25</f>
        <v>733169</v>
      </c>
      <c r="G27" s="145"/>
      <c r="H27" s="148">
        <f>+H16+H25</f>
        <v>1402125</v>
      </c>
    </row>
    <row r="28" spans="3:8" ht="12.75">
      <c r="C28" s="144"/>
      <c r="D28" s="145"/>
      <c r="E28" s="84"/>
      <c r="F28" s="145"/>
      <c r="G28" s="145"/>
      <c r="H28" s="145"/>
    </row>
    <row r="29" spans="2:8" ht="12.75">
      <c r="B29" s="4" t="s">
        <v>225</v>
      </c>
      <c r="C29" s="144"/>
      <c r="D29" s="145"/>
      <c r="E29" s="84"/>
      <c r="F29" s="145"/>
      <c r="G29" s="145"/>
      <c r="H29" s="145"/>
    </row>
    <row r="30" spans="2:8" ht="12.75">
      <c r="B30" t="s">
        <v>226</v>
      </c>
      <c r="C30" s="144"/>
      <c r="D30" s="145"/>
      <c r="E30" s="84"/>
      <c r="F30" s="145"/>
      <c r="G30" s="145"/>
      <c r="H30" s="145"/>
    </row>
    <row r="31" spans="2:8" ht="12.75">
      <c r="B31" t="s">
        <v>227</v>
      </c>
      <c r="C31" s="144"/>
      <c r="D31" s="145">
        <v>-162366</v>
      </c>
      <c r="E31" s="84"/>
      <c r="F31" s="145">
        <v>-1934925</v>
      </c>
      <c r="G31" s="145"/>
      <c r="H31" s="145">
        <v>-654505</v>
      </c>
    </row>
    <row r="32" spans="2:8" ht="12.75">
      <c r="B32" t="s">
        <v>228</v>
      </c>
      <c r="C32" s="144"/>
      <c r="D32" s="145"/>
      <c r="E32" s="84"/>
      <c r="F32" s="145"/>
      <c r="G32" s="145"/>
      <c r="H32" s="145"/>
    </row>
    <row r="33" spans="2:8" ht="12.75">
      <c r="B33" t="s">
        <v>229</v>
      </c>
      <c r="C33" s="144"/>
      <c r="D33" s="145">
        <v>-1729684</v>
      </c>
      <c r="E33" s="84"/>
      <c r="F33" s="145">
        <v>-2032026</v>
      </c>
      <c r="G33" s="145"/>
      <c r="H33" s="145">
        <v>-545046</v>
      </c>
    </row>
    <row r="34" spans="2:8" s="303" customFormat="1" ht="12.75">
      <c r="B34" s="303" t="s">
        <v>988</v>
      </c>
      <c r="C34" s="144"/>
      <c r="D34" s="145">
        <v>-192998</v>
      </c>
      <c r="E34" s="84"/>
      <c r="F34" s="145"/>
      <c r="G34" s="145"/>
      <c r="H34" s="145"/>
    </row>
    <row r="35" spans="2:8" ht="12.75">
      <c r="B35" s="14" t="s">
        <v>970</v>
      </c>
      <c r="C35" s="144"/>
      <c r="D35" s="145"/>
      <c r="E35" s="99"/>
      <c r="F35" s="145"/>
      <c r="G35" s="145"/>
      <c r="H35" s="145"/>
    </row>
    <row r="36" spans="2:8" ht="12.75">
      <c r="B36" t="s">
        <v>329</v>
      </c>
      <c r="C36" s="144"/>
      <c r="D36" s="145">
        <v>515301</v>
      </c>
      <c r="E36" s="84"/>
      <c r="F36" s="145">
        <v>787922</v>
      </c>
      <c r="G36" s="145"/>
      <c r="H36" s="145">
        <v>330149</v>
      </c>
    </row>
    <row r="37" spans="2:8" ht="12.75">
      <c r="B37" t="s">
        <v>421</v>
      </c>
      <c r="C37" s="144"/>
      <c r="D37" s="145">
        <v>14793</v>
      </c>
      <c r="E37" s="84"/>
      <c r="F37" s="145">
        <v>85000</v>
      </c>
      <c r="G37" s="145"/>
      <c r="H37" s="145">
        <v>72477</v>
      </c>
    </row>
    <row r="38" spans="2:8" ht="12.75">
      <c r="B38" s="4" t="s">
        <v>223</v>
      </c>
      <c r="C38" s="144"/>
      <c r="D38" s="146"/>
      <c r="E38" s="84"/>
      <c r="F38" s="146"/>
      <c r="G38" s="145"/>
      <c r="H38" s="146"/>
    </row>
    <row r="39" spans="2:8" ht="12.75">
      <c r="B39" s="4" t="s">
        <v>231</v>
      </c>
      <c r="C39" s="144"/>
      <c r="D39" s="149">
        <f>SUM(D30:D37)</f>
        <v>-1554954</v>
      </c>
      <c r="E39" s="86"/>
      <c r="F39" s="149">
        <f>SUM(F30:F37)</f>
        <v>-3094029</v>
      </c>
      <c r="G39" s="149"/>
      <c r="H39" s="149">
        <f>SUM(H30:H37)</f>
        <v>-796925</v>
      </c>
    </row>
    <row r="40" spans="3:8" ht="12.75">
      <c r="C40" s="144"/>
      <c r="D40" s="145"/>
      <c r="E40" s="84"/>
      <c r="F40" s="145"/>
      <c r="G40" s="145"/>
      <c r="H40" s="145"/>
    </row>
    <row r="41" spans="2:8" ht="12.75">
      <c r="B41" s="4" t="s">
        <v>232</v>
      </c>
      <c r="C41" s="144"/>
      <c r="D41" s="145"/>
      <c r="E41" s="84"/>
      <c r="F41" s="145"/>
      <c r="G41" s="145"/>
      <c r="H41" s="145"/>
    </row>
    <row r="42" spans="2:8" ht="12.75">
      <c r="B42" t="s">
        <v>35</v>
      </c>
      <c r="C42" s="144"/>
      <c r="D42" s="145">
        <v>-134285</v>
      </c>
      <c r="E42" s="84"/>
      <c r="F42" s="145">
        <v>-123088</v>
      </c>
      <c r="G42" s="145"/>
      <c r="H42" s="145">
        <v>-126051</v>
      </c>
    </row>
    <row r="43" spans="2:8" ht="12.75">
      <c r="B43" t="s">
        <v>233</v>
      </c>
      <c r="C43" s="144"/>
      <c r="D43" s="145">
        <v>4227</v>
      </c>
      <c r="E43" s="84"/>
      <c r="F43" s="288">
        <v>0</v>
      </c>
      <c r="G43" s="145"/>
      <c r="H43" s="145">
        <v>3980</v>
      </c>
    </row>
    <row r="44" spans="2:8" ht="12.75">
      <c r="B44" t="s">
        <v>46</v>
      </c>
      <c r="C44" s="144"/>
      <c r="D44" s="288">
        <v>0</v>
      </c>
      <c r="E44" s="84"/>
      <c r="F44" s="145">
        <v>1200000</v>
      </c>
      <c r="G44" s="145"/>
      <c r="H44" s="288">
        <v>0</v>
      </c>
    </row>
    <row r="45" spans="2:8" ht="12.75">
      <c r="B45" s="4" t="s">
        <v>223</v>
      </c>
      <c r="C45" s="144"/>
      <c r="D45" s="146"/>
      <c r="E45" s="84"/>
      <c r="F45" s="146"/>
      <c r="G45" s="145"/>
      <c r="H45" s="146"/>
    </row>
    <row r="46" spans="2:8" ht="12.75">
      <c r="B46" s="4" t="s">
        <v>234</v>
      </c>
      <c r="C46" s="144"/>
      <c r="D46" s="145">
        <f>SUM(D42:D44)</f>
        <v>-130058</v>
      </c>
      <c r="E46" s="84"/>
      <c r="F46" s="145">
        <f>SUM(F42:F44)</f>
        <v>1076912</v>
      </c>
      <c r="G46" s="145"/>
      <c r="H46" s="145">
        <f>SUM(H42:H44)</f>
        <v>-122071</v>
      </c>
    </row>
    <row r="47" spans="2:8" ht="12.75">
      <c r="B47" s="4"/>
      <c r="C47" s="144"/>
      <c r="D47" s="145"/>
      <c r="E47" s="84"/>
      <c r="F47" s="145"/>
      <c r="G47" s="145"/>
      <c r="H47" s="145"/>
    </row>
    <row r="48" spans="2:8" ht="12.75">
      <c r="B48" s="4" t="s">
        <v>235</v>
      </c>
      <c r="C48" s="144"/>
      <c r="D48" s="145">
        <f>SoCF!D27+SoCF!D39+SoCF!D46</f>
        <v>-404062</v>
      </c>
      <c r="E48" s="84"/>
      <c r="F48" s="145">
        <f>SoCF!F27+SoCF!F39+SoCF!F46</f>
        <v>-1283948</v>
      </c>
      <c r="G48" s="145"/>
      <c r="H48" s="145">
        <f>SoCF!H27+SoCF!H39+SoCF!H46</f>
        <v>483129</v>
      </c>
    </row>
    <row r="49" spans="2:8" ht="12.75">
      <c r="B49" t="s">
        <v>29</v>
      </c>
      <c r="C49" s="144"/>
      <c r="D49" s="145">
        <f>+'Note7-16'!H161</f>
        <v>4493118</v>
      </c>
      <c r="E49" s="84"/>
      <c r="F49" s="145">
        <v>4755872</v>
      </c>
      <c r="G49" s="145"/>
      <c r="H49" s="145">
        <v>4009989</v>
      </c>
    </row>
    <row r="50" spans="2:8" ht="12.75">
      <c r="B50" s="4" t="s">
        <v>467</v>
      </c>
      <c r="C50" s="144"/>
      <c r="D50" s="145"/>
      <c r="E50" s="84"/>
      <c r="F50" s="145"/>
      <c r="G50" s="145"/>
      <c r="H50" s="145"/>
    </row>
    <row r="51" spans="2:8" ht="13.5" thickBot="1">
      <c r="B51" s="4" t="s">
        <v>102</v>
      </c>
      <c r="C51" s="216" t="s">
        <v>898</v>
      </c>
      <c r="D51" s="150">
        <f>SUM(D48:D49)</f>
        <v>4089056</v>
      </c>
      <c r="E51" s="84"/>
      <c r="F51" s="150">
        <f>SUM(F48:F49)</f>
        <v>3471924</v>
      </c>
      <c r="G51" s="145"/>
      <c r="H51" s="150">
        <f>SUM(H48:H49)</f>
        <v>4493118</v>
      </c>
    </row>
    <row r="52" spans="4:8" ht="13.5" thickTop="1">
      <c r="D52" s="84"/>
      <c r="E52" s="84"/>
      <c r="F52" s="84"/>
      <c r="G52" s="84"/>
      <c r="H52" s="84"/>
    </row>
    <row r="53" ht="12.75">
      <c r="B53" t="s">
        <v>188</v>
      </c>
    </row>
  </sheetData>
  <sheetProtection/>
  <printOptions/>
  <pageMargins left="0.75" right="0.75" top="0.19" bottom="0.17" header="0.18" footer="0.16"/>
  <pageSetup horizontalDpi="600" verticalDpi="60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I62"/>
  <sheetViews>
    <sheetView zoomScalePageLayoutView="0" workbookViewId="0" topLeftCell="A31">
      <selection activeCell="D65" sqref="D65"/>
    </sheetView>
  </sheetViews>
  <sheetFormatPr defaultColWidth="9.140625" defaultRowHeight="12.75"/>
  <cols>
    <col min="1" max="1" width="8.8515625" style="0" customWidth="1"/>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s>
  <sheetData>
    <row r="1" spans="2:8" ht="11.25" customHeight="1">
      <c r="B1" s="9" t="str">
        <f>CoverIndex!$A$11</f>
        <v>TOWN OF EAST FREMANTLE</v>
      </c>
      <c r="C1" s="9"/>
      <c r="D1" s="9"/>
      <c r="E1" s="9"/>
      <c r="F1" s="9"/>
      <c r="G1" s="9"/>
      <c r="H1" s="9"/>
    </row>
    <row r="2" spans="2:8" ht="10.5" customHeight="1">
      <c r="B2" s="9" t="s">
        <v>432</v>
      </c>
      <c r="C2" s="9"/>
      <c r="D2" s="9"/>
      <c r="E2" s="9"/>
      <c r="F2" s="9"/>
      <c r="G2" s="9"/>
      <c r="H2" s="9"/>
    </row>
    <row r="3" spans="2:8" ht="11.25" customHeight="1">
      <c r="B3" s="9" t="str">
        <f>SoCI!B6</f>
        <v>FOR THE YEAR ENDED 30TH JUNE 2011</v>
      </c>
      <c r="C3" s="9"/>
      <c r="D3" s="9"/>
      <c r="E3" s="9"/>
      <c r="F3" s="9"/>
      <c r="G3" s="9"/>
      <c r="H3" s="9"/>
    </row>
    <row r="4" spans="6:8" ht="12.75">
      <c r="F4" s="110" t="s">
        <v>560</v>
      </c>
      <c r="G4" s="7"/>
      <c r="H4" s="110" t="s">
        <v>560</v>
      </c>
    </row>
    <row r="5" spans="4:8" ht="12.75">
      <c r="D5" s="7" t="s">
        <v>173</v>
      </c>
      <c r="E5" s="4"/>
      <c r="F5" s="7" t="s">
        <v>174</v>
      </c>
      <c r="G5" s="7"/>
      <c r="H5" s="7" t="s">
        <v>175</v>
      </c>
    </row>
    <row r="6" spans="4:8" ht="12.75">
      <c r="D6" s="7"/>
      <c r="E6" s="4"/>
      <c r="G6" s="7"/>
      <c r="H6" s="7" t="s">
        <v>174</v>
      </c>
    </row>
    <row r="7" spans="2:8" ht="12.75">
      <c r="B7" s="4" t="s">
        <v>125</v>
      </c>
      <c r="D7" s="4"/>
      <c r="E7" s="4"/>
      <c r="F7" s="7"/>
      <c r="G7" s="7"/>
      <c r="H7" s="7"/>
    </row>
    <row r="8" spans="2:9" ht="12.75">
      <c r="B8" s="3" t="s">
        <v>176</v>
      </c>
      <c r="D8" s="144"/>
      <c r="E8" s="144"/>
      <c r="F8" s="145">
        <v>54465</v>
      </c>
      <c r="G8" s="145"/>
      <c r="H8" s="145">
        <v>23200</v>
      </c>
      <c r="I8" s="144"/>
    </row>
    <row r="9" spans="2:9" ht="12.75">
      <c r="B9" s="3" t="s">
        <v>177</v>
      </c>
      <c r="D9" s="144"/>
      <c r="E9" s="144"/>
      <c r="F9" s="145">
        <v>627582</v>
      </c>
      <c r="G9" s="145"/>
      <c r="H9" s="145">
        <v>444600</v>
      </c>
      <c r="I9" s="144"/>
    </row>
    <row r="10" spans="2:9" ht="12.75">
      <c r="B10" s="3" t="s">
        <v>178</v>
      </c>
      <c r="D10" s="144"/>
      <c r="E10" s="144"/>
      <c r="F10" s="145">
        <v>42586</v>
      </c>
      <c r="G10" s="145"/>
      <c r="H10" s="145">
        <v>18600</v>
      </c>
      <c r="I10" s="144"/>
    </row>
    <row r="11" spans="2:9" ht="12.75">
      <c r="B11" s="3" t="s">
        <v>179</v>
      </c>
      <c r="D11" s="144"/>
      <c r="E11" s="144"/>
      <c r="F11" s="145">
        <v>3644</v>
      </c>
      <c r="G11" s="145"/>
      <c r="H11" s="145">
        <v>3140</v>
      </c>
      <c r="I11" s="144"/>
    </row>
    <row r="12" spans="2:9" ht="12.75">
      <c r="B12" s="3" t="s">
        <v>180</v>
      </c>
      <c r="D12" s="144"/>
      <c r="E12" s="144"/>
      <c r="F12" s="145">
        <v>796002</v>
      </c>
      <c r="G12" s="145"/>
      <c r="H12" s="145">
        <v>649130</v>
      </c>
      <c r="I12" s="144"/>
    </row>
    <row r="13" spans="2:9" ht="12.75">
      <c r="B13" s="3" t="s">
        <v>181</v>
      </c>
      <c r="D13" s="144"/>
      <c r="E13" s="144"/>
      <c r="F13" s="145">
        <v>70045</v>
      </c>
      <c r="G13" s="145"/>
      <c r="H13" s="145">
        <v>74360</v>
      </c>
      <c r="I13" s="144"/>
    </row>
    <row r="14" spans="2:9" ht="12.75">
      <c r="B14" s="3" t="s">
        <v>182</v>
      </c>
      <c r="D14" s="144"/>
      <c r="E14" s="144"/>
      <c r="F14" s="145">
        <v>217501</v>
      </c>
      <c r="G14" s="145"/>
      <c r="H14" s="145">
        <v>224400</v>
      </c>
      <c r="I14" s="144"/>
    </row>
    <row r="15" spans="2:9" ht="12.75">
      <c r="B15" s="3" t="s">
        <v>183</v>
      </c>
      <c r="D15" s="144"/>
      <c r="E15" s="144"/>
      <c r="F15" s="145">
        <v>342463</v>
      </c>
      <c r="G15" s="145"/>
      <c r="H15" s="145">
        <v>292214</v>
      </c>
      <c r="I15" s="144"/>
    </row>
    <row r="16" spans="2:9" ht="12.75">
      <c r="B16" s="3" t="s">
        <v>184</v>
      </c>
      <c r="D16" s="144"/>
      <c r="E16" s="144"/>
      <c r="F16" s="145">
        <v>661631</v>
      </c>
      <c r="G16" s="145"/>
      <c r="H16" s="145">
        <v>1037922</v>
      </c>
      <c r="I16" s="144"/>
    </row>
    <row r="17" spans="2:9" ht="12.75">
      <c r="B17" s="3" t="s">
        <v>185</v>
      </c>
      <c r="D17" s="144"/>
      <c r="E17" s="144"/>
      <c r="F17" s="145">
        <v>142260</v>
      </c>
      <c r="G17" s="145"/>
      <c r="H17" s="145">
        <v>136782</v>
      </c>
      <c r="I17" s="144"/>
    </row>
    <row r="18" spans="2:9" ht="12.75">
      <c r="B18" s="3" t="s">
        <v>186</v>
      </c>
      <c r="D18" s="144"/>
      <c r="E18" s="144"/>
      <c r="F18" s="145">
        <v>66928</v>
      </c>
      <c r="G18" s="145"/>
      <c r="H18" s="145">
        <v>10200</v>
      </c>
      <c r="I18" s="144"/>
    </row>
    <row r="19" spans="2:9" ht="12.75">
      <c r="B19" s="3"/>
      <c r="D19" s="144"/>
      <c r="E19" s="144"/>
      <c r="F19" s="146">
        <f>SUM(F8:F18)</f>
        <v>3025107</v>
      </c>
      <c r="G19" s="145"/>
      <c r="H19" s="146">
        <f>SUM(H8:H18)</f>
        <v>2914548</v>
      </c>
      <c r="I19" s="144"/>
    </row>
    <row r="20" spans="2:9" ht="12.75">
      <c r="B20" s="5" t="s">
        <v>472</v>
      </c>
      <c r="D20" s="144"/>
      <c r="E20" s="144"/>
      <c r="F20" s="145"/>
      <c r="G20" s="145"/>
      <c r="H20" s="145"/>
      <c r="I20" s="144"/>
    </row>
    <row r="21" spans="2:9" ht="12.75">
      <c r="B21" s="3" t="s">
        <v>176</v>
      </c>
      <c r="D21" s="144"/>
      <c r="E21" s="144"/>
      <c r="F21" s="145">
        <v>-584227</v>
      </c>
      <c r="G21" s="145"/>
      <c r="H21" s="145">
        <v>-587808</v>
      </c>
      <c r="I21" s="144"/>
    </row>
    <row r="22" spans="2:9" ht="12.75">
      <c r="B22" s="3" t="s">
        <v>177</v>
      </c>
      <c r="D22" s="144"/>
      <c r="E22" s="144"/>
      <c r="F22" s="145">
        <v>-226807</v>
      </c>
      <c r="G22" s="145"/>
      <c r="H22" s="145">
        <v>-270571</v>
      </c>
      <c r="I22" s="144"/>
    </row>
    <row r="23" spans="2:9" ht="12.75">
      <c r="B23" s="3" t="s">
        <v>178</v>
      </c>
      <c r="D23" s="144"/>
      <c r="E23" s="144"/>
      <c r="F23" s="145">
        <v>-153624</v>
      </c>
      <c r="G23" s="145"/>
      <c r="H23" s="145">
        <v>-155600</v>
      </c>
      <c r="I23" s="144"/>
    </row>
    <row r="24" spans="2:9" ht="12.75">
      <c r="B24" s="3" t="s">
        <v>179</v>
      </c>
      <c r="D24" s="144"/>
      <c r="E24" s="144"/>
      <c r="F24" s="145">
        <v>-105907</v>
      </c>
      <c r="G24" s="145"/>
      <c r="H24" s="145">
        <v>-112734</v>
      </c>
      <c r="I24" s="144"/>
    </row>
    <row r="25" spans="2:9" ht="12.75">
      <c r="B25" s="3" t="s">
        <v>180</v>
      </c>
      <c r="D25" s="144"/>
      <c r="E25" s="144"/>
      <c r="F25" s="145">
        <v>-726346</v>
      </c>
      <c r="G25" s="145"/>
      <c r="H25" s="145">
        <v>-678756</v>
      </c>
      <c r="I25" s="144"/>
    </row>
    <row r="26" spans="2:9" ht="12.75">
      <c r="B26" s="3" t="s">
        <v>181</v>
      </c>
      <c r="D26" s="144"/>
      <c r="E26" s="144"/>
      <c r="F26" s="145">
        <v>-45777</v>
      </c>
      <c r="G26" s="145"/>
      <c r="H26" s="145">
        <v>-35110</v>
      </c>
      <c r="I26" s="144"/>
    </row>
    <row r="27" spans="2:9" ht="12.75">
      <c r="B27" s="3" t="s">
        <v>182</v>
      </c>
      <c r="D27" s="144"/>
      <c r="E27" s="144"/>
      <c r="F27" s="145">
        <v>-1827769</v>
      </c>
      <c r="G27" s="145"/>
      <c r="H27" s="145">
        <v>-1876869</v>
      </c>
      <c r="I27" s="144"/>
    </row>
    <row r="28" spans="2:9" ht="12.75">
      <c r="B28" s="3" t="s">
        <v>187</v>
      </c>
      <c r="D28" s="144"/>
      <c r="E28" s="144"/>
      <c r="F28" s="145">
        <v>-1291838</v>
      </c>
      <c r="G28" s="145"/>
      <c r="H28" s="145">
        <v>-1487630</v>
      </c>
      <c r="I28" s="144"/>
    </row>
    <row r="29" spans="2:9" ht="12.75">
      <c r="B29" s="3" t="s">
        <v>184</v>
      </c>
      <c r="D29" s="144"/>
      <c r="E29" s="144"/>
      <c r="F29" s="145">
        <v>-1856508</v>
      </c>
      <c r="G29" s="145"/>
      <c r="H29" s="145">
        <v>-1731903</v>
      </c>
      <c r="I29" s="144"/>
    </row>
    <row r="30" spans="2:9" ht="12.75">
      <c r="B30" s="3" t="s">
        <v>185</v>
      </c>
      <c r="D30" s="144"/>
      <c r="E30" s="144"/>
      <c r="F30" s="145">
        <v>-181642</v>
      </c>
      <c r="G30" s="145"/>
      <c r="H30" s="145">
        <v>-168945</v>
      </c>
      <c r="I30" s="144"/>
    </row>
    <row r="31" spans="2:9" ht="12.75">
      <c r="B31" s="3" t="s">
        <v>186</v>
      </c>
      <c r="D31" s="144"/>
      <c r="E31" s="144"/>
      <c r="F31" s="145">
        <v>-121622</v>
      </c>
      <c r="G31" s="145"/>
      <c r="H31" s="145">
        <v>-58600</v>
      </c>
      <c r="I31" s="144"/>
    </row>
    <row r="32" spans="2:9" ht="12.75">
      <c r="B32" s="3"/>
      <c r="D32" s="144"/>
      <c r="E32" s="144"/>
      <c r="F32" s="146">
        <f>SUM(F21:F31)</f>
        <v>-7122067</v>
      </c>
      <c r="G32" s="145"/>
      <c r="H32" s="146">
        <f>SUM(H21:H31)</f>
        <v>-7164526</v>
      </c>
      <c r="I32" s="144"/>
    </row>
    <row r="33" spans="2:9" ht="7.5" customHeight="1">
      <c r="B33" s="3"/>
      <c r="D33" s="144"/>
      <c r="E33" s="144"/>
      <c r="F33" s="149"/>
      <c r="G33" s="145"/>
      <c r="H33" s="149"/>
      <c r="I33" s="144"/>
    </row>
    <row r="34" spans="2:9" ht="11.25" customHeight="1">
      <c r="B34" s="80" t="s">
        <v>593</v>
      </c>
      <c r="D34" s="144"/>
      <c r="E34" s="144"/>
      <c r="F34" s="149">
        <f>+F19+F32</f>
        <v>-4096960</v>
      </c>
      <c r="G34" s="145"/>
      <c r="H34" s="149">
        <f>+H19+H32</f>
        <v>-4249978</v>
      </c>
      <c r="I34" s="144"/>
    </row>
    <row r="35" spans="2:9" ht="6.75" customHeight="1">
      <c r="B35" s="3"/>
      <c r="D35" s="144"/>
      <c r="E35" s="144"/>
      <c r="F35" s="149"/>
      <c r="G35" s="145"/>
      <c r="H35" s="149"/>
      <c r="I35" s="144"/>
    </row>
    <row r="36" spans="2:9" ht="12.75">
      <c r="B36" s="94" t="s">
        <v>473</v>
      </c>
      <c r="D36" s="144"/>
      <c r="E36" s="144"/>
      <c r="F36" s="145"/>
      <c r="G36" s="145"/>
      <c r="H36" s="145"/>
      <c r="I36" s="144"/>
    </row>
    <row r="37" spans="2:9" ht="12.75">
      <c r="B37" s="94" t="s">
        <v>474</v>
      </c>
      <c r="D37" s="144"/>
      <c r="E37" s="144"/>
      <c r="F37" s="145"/>
      <c r="G37" s="145"/>
      <c r="H37" s="145"/>
      <c r="I37" s="144"/>
    </row>
    <row r="38" spans="2:9" ht="12.75">
      <c r="B38" s="95" t="s">
        <v>475</v>
      </c>
      <c r="D38" s="144"/>
      <c r="E38" s="144"/>
      <c r="F38" s="145">
        <v>543</v>
      </c>
      <c r="G38" s="145"/>
      <c r="H38" s="145">
        <v>-44530</v>
      </c>
      <c r="I38" s="144"/>
    </row>
    <row r="39" spans="2:9" ht="12.75">
      <c r="B39" s="96" t="s">
        <v>476</v>
      </c>
      <c r="D39" s="144"/>
      <c r="E39" s="144"/>
      <c r="F39" s="145">
        <v>-2621</v>
      </c>
      <c r="G39" s="145"/>
      <c r="H39" s="288">
        <v>0</v>
      </c>
      <c r="I39" s="144"/>
    </row>
    <row r="40" spans="2:9" s="214" customFormat="1" ht="12.75">
      <c r="B40" s="95" t="s">
        <v>896</v>
      </c>
      <c r="D40" s="144" t="s">
        <v>445</v>
      </c>
      <c r="E40" s="144"/>
      <c r="F40" s="145">
        <v>40417</v>
      </c>
      <c r="G40" s="145"/>
      <c r="H40" s="288">
        <v>0</v>
      </c>
      <c r="I40" s="144"/>
    </row>
    <row r="41" spans="2:9" ht="12.75">
      <c r="B41" s="96" t="s">
        <v>422</v>
      </c>
      <c r="D41" s="144"/>
      <c r="E41" s="144"/>
      <c r="F41" s="145">
        <v>-1284</v>
      </c>
      <c r="G41" s="145"/>
      <c r="H41" s="288">
        <v>0</v>
      </c>
      <c r="I41" s="144"/>
    </row>
    <row r="42" spans="2:9" ht="12.75">
      <c r="B42" s="96" t="s">
        <v>490</v>
      </c>
      <c r="D42" s="144"/>
      <c r="E42" s="144"/>
      <c r="F42" s="145">
        <v>12978</v>
      </c>
      <c r="G42" s="145"/>
      <c r="H42" s="288">
        <v>0</v>
      </c>
      <c r="I42" s="144"/>
    </row>
    <row r="43" spans="2:9" ht="12.75">
      <c r="B43" s="96" t="s">
        <v>194</v>
      </c>
      <c r="D43" s="144"/>
      <c r="E43" s="144"/>
      <c r="F43" s="145">
        <v>66354</v>
      </c>
      <c r="G43" s="145"/>
      <c r="H43" s="288">
        <v>0</v>
      </c>
      <c r="I43" s="144"/>
    </row>
    <row r="44" spans="2:9" ht="12.75">
      <c r="B44" s="95" t="s">
        <v>195</v>
      </c>
      <c r="D44" s="144"/>
      <c r="E44" s="144"/>
      <c r="F44" s="145">
        <v>727812</v>
      </c>
      <c r="G44" s="145"/>
      <c r="H44" s="145">
        <v>702205</v>
      </c>
      <c r="I44" s="144"/>
    </row>
    <row r="45" spans="2:9" ht="12.75">
      <c r="B45" s="94" t="s">
        <v>477</v>
      </c>
      <c r="D45" s="144"/>
      <c r="E45" s="144"/>
      <c r="F45" s="145"/>
      <c r="G45" s="145"/>
      <c r="H45" s="145"/>
      <c r="I45" s="144"/>
    </row>
    <row r="46" spans="2:9" ht="12.75">
      <c r="B46" s="95" t="s">
        <v>478</v>
      </c>
      <c r="D46" s="144"/>
      <c r="E46" s="144"/>
      <c r="F46" s="145">
        <v>-92619</v>
      </c>
      <c r="G46" s="145"/>
      <c r="H46" s="145">
        <v>-1642711</v>
      </c>
      <c r="I46" s="144"/>
    </row>
    <row r="47" spans="2:9" ht="12.75">
      <c r="B47" s="95" t="s">
        <v>479</v>
      </c>
      <c r="D47" s="144"/>
      <c r="E47" s="144"/>
      <c r="F47" s="145">
        <v>-1756063</v>
      </c>
      <c r="G47" s="145"/>
      <c r="H47" s="145">
        <f>-1936048-95980</f>
        <v>-2032028</v>
      </c>
      <c r="I47" s="144"/>
    </row>
    <row r="48" spans="2:9" ht="12.75">
      <c r="B48" s="95" t="s">
        <v>480</v>
      </c>
      <c r="D48" s="144"/>
      <c r="E48" s="144"/>
      <c r="F48" s="145">
        <v>-60172</v>
      </c>
      <c r="G48" s="145"/>
      <c r="H48" s="145">
        <v>-224000</v>
      </c>
      <c r="I48" s="144"/>
    </row>
    <row r="49" spans="2:9" ht="12.75">
      <c r="B49" s="95" t="s">
        <v>481</v>
      </c>
      <c r="D49" s="144"/>
      <c r="E49" s="144"/>
      <c r="F49" s="145">
        <v>-23821</v>
      </c>
      <c r="G49" s="145"/>
      <c r="H49" s="145">
        <v>-68214</v>
      </c>
      <c r="I49" s="144"/>
    </row>
    <row r="50" spans="2:9" ht="12.75">
      <c r="B50" s="95" t="s">
        <v>482</v>
      </c>
      <c r="D50" s="144"/>
      <c r="E50" s="144"/>
      <c r="F50" s="145">
        <v>14586</v>
      </c>
      <c r="G50" s="145"/>
      <c r="H50" s="145">
        <v>85000</v>
      </c>
      <c r="I50" s="144"/>
    </row>
    <row r="51" spans="2:9" ht="12.75">
      <c r="B51" s="95" t="s">
        <v>35</v>
      </c>
      <c r="D51" s="144"/>
      <c r="E51" s="144"/>
      <c r="F51" s="145">
        <v>-134286</v>
      </c>
      <c r="G51" s="145"/>
      <c r="H51" s="145">
        <v>-123087</v>
      </c>
      <c r="I51" s="144"/>
    </row>
    <row r="52" spans="2:9" ht="12.75">
      <c r="B52" s="95" t="s">
        <v>46</v>
      </c>
      <c r="D52" s="144"/>
      <c r="E52" s="144"/>
      <c r="F52" s="288">
        <v>0</v>
      </c>
      <c r="G52" s="145"/>
      <c r="H52" s="145">
        <v>1200000</v>
      </c>
      <c r="I52" s="144"/>
    </row>
    <row r="53" spans="2:9" ht="12.75">
      <c r="B53" s="95" t="s">
        <v>483</v>
      </c>
      <c r="D53" s="144"/>
      <c r="E53" s="144"/>
      <c r="F53" s="145">
        <v>4227</v>
      </c>
      <c r="G53" s="145"/>
      <c r="H53" s="288">
        <v>0</v>
      </c>
      <c r="I53" s="144"/>
    </row>
    <row r="54" spans="2:9" ht="12.75">
      <c r="B54" s="95" t="s">
        <v>484</v>
      </c>
      <c r="D54" s="144"/>
      <c r="E54" s="144"/>
      <c r="F54" s="145">
        <f>-108895-18933-27990-6110-8141-25787-494973</f>
        <v>-690829</v>
      </c>
      <c r="G54" s="145"/>
      <c r="H54" s="145">
        <v>-207000</v>
      </c>
      <c r="I54" s="144"/>
    </row>
    <row r="55" spans="2:9" ht="12.75">
      <c r="B55" s="95" t="s">
        <v>485</v>
      </c>
      <c r="D55" s="144"/>
      <c r="E55" s="144"/>
      <c r="F55" s="145">
        <f>31000+50000+236783</f>
        <v>317783</v>
      </c>
      <c r="G55" s="145"/>
      <c r="H55" s="145">
        <v>398298</v>
      </c>
      <c r="I55" s="144"/>
    </row>
    <row r="56" spans="4:9" ht="7.5" customHeight="1">
      <c r="D56" s="144"/>
      <c r="E56" s="144"/>
      <c r="F56" s="145"/>
      <c r="G56" s="145"/>
      <c r="H56" s="145"/>
      <c r="I56" s="144"/>
    </row>
    <row r="57" spans="1:9" ht="12.75">
      <c r="A57" s="97" t="s">
        <v>486</v>
      </c>
      <c r="B57" s="95" t="s">
        <v>487</v>
      </c>
      <c r="D57" s="144"/>
      <c r="E57" s="144"/>
      <c r="F57" s="145">
        <v>1142666</v>
      </c>
      <c r="G57" s="145"/>
      <c r="H57" s="145">
        <v>1103808</v>
      </c>
      <c r="I57" s="144"/>
    </row>
    <row r="58" spans="1:9" ht="12.75">
      <c r="A58" s="97" t="s">
        <v>488</v>
      </c>
      <c r="B58" s="95" t="s">
        <v>489</v>
      </c>
      <c r="D58" s="144"/>
      <c r="E58" s="144"/>
      <c r="F58" s="145">
        <v>576287</v>
      </c>
      <c r="G58" s="145"/>
      <c r="H58" s="145">
        <v>1854</v>
      </c>
      <c r="I58" s="144"/>
    </row>
    <row r="59" spans="4:9" ht="7.5" customHeight="1">
      <c r="D59" s="144"/>
      <c r="E59" s="144"/>
      <c r="F59" s="145"/>
      <c r="G59" s="145"/>
      <c r="H59" s="145"/>
      <c r="I59" s="144"/>
    </row>
    <row r="60" spans="2:9" ht="13.5" thickBot="1">
      <c r="B60" s="118" t="s">
        <v>196</v>
      </c>
      <c r="D60" s="216">
        <v>20</v>
      </c>
      <c r="E60" s="144"/>
      <c r="F60" s="217">
        <f>+F34+F38+F39+F40+F41+F42+F43+F44+F46+F47+F48+F49+F50+F51+F52+F53+F54+F55+F57-F58</f>
        <v>-5107576</v>
      </c>
      <c r="G60" s="218" t="s">
        <v>445</v>
      </c>
      <c r="H60" s="217">
        <f>+H34+H38+H39+H41+H42+H43+H44+H46+H47+H48+H49+H50+H51+H52+H53+H54+H55+H57-H58</f>
        <v>-5104091</v>
      </c>
      <c r="I60" s="144"/>
    </row>
    <row r="61" spans="6:8" ht="7.5" customHeight="1" thickTop="1">
      <c r="F61" s="84"/>
      <c r="G61" s="84"/>
      <c r="H61" s="84"/>
    </row>
    <row r="62" ht="12.75">
      <c r="B62" t="s">
        <v>188</v>
      </c>
    </row>
  </sheetData>
  <sheetProtection/>
  <printOptions/>
  <pageMargins left="0.75" right="0.75" top="0.17" bottom="0.16" header="0.2" footer="0.16"/>
  <pageSetup horizontalDpi="600" verticalDpi="600" orientation="portrait"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2:J372"/>
  <sheetViews>
    <sheetView zoomScalePageLayoutView="0" workbookViewId="0" topLeftCell="A147">
      <selection activeCell="A157" sqref="A157:IV157"/>
    </sheetView>
  </sheetViews>
  <sheetFormatPr defaultColWidth="9.140625" defaultRowHeight="12.75"/>
  <cols>
    <col min="1" max="1" width="8.8515625" style="0" customWidth="1"/>
    <col min="2" max="2" width="32.7109375" style="0" customWidth="1"/>
    <col min="3" max="3" width="5.7109375" style="0" customWidth="1"/>
    <col min="4" max="4" width="11.7109375" style="0" customWidth="1"/>
    <col min="5" max="5" width="2.7109375" style="0" customWidth="1"/>
    <col min="6" max="6" width="11.7109375" style="0" customWidth="1"/>
    <col min="7" max="7" width="2.7109375" style="0" customWidth="1"/>
    <col min="8" max="8" width="11.7109375" style="0" customWidth="1"/>
    <col min="9" max="9" width="2.7109375" style="0" customWidth="1"/>
    <col min="10" max="10" width="11.57421875" style="0" customWidth="1"/>
  </cols>
  <sheetData>
    <row r="1" s="122" customFormat="1" ht="12.75"/>
    <row r="2" spans="1:10" ht="12.75">
      <c r="A2" s="9" t="str">
        <f>CoverIndex!$A$11</f>
        <v>TOWN OF EAST FREMANTLE</v>
      </c>
      <c r="B2" s="8"/>
      <c r="C2" s="8"/>
      <c r="D2" s="8"/>
      <c r="E2" s="8"/>
      <c r="F2" s="8"/>
      <c r="G2" s="8"/>
      <c r="H2" s="8"/>
      <c r="I2" s="8"/>
      <c r="J2" s="8"/>
    </row>
    <row r="3" spans="1:10" ht="12.75">
      <c r="A3" s="9" t="s">
        <v>236</v>
      </c>
      <c r="B3" s="8"/>
      <c r="C3" s="8"/>
      <c r="D3" s="8"/>
      <c r="E3" s="8"/>
      <c r="F3" s="8"/>
      <c r="G3" s="8"/>
      <c r="H3" s="8"/>
      <c r="I3" s="8"/>
      <c r="J3" s="8"/>
    </row>
    <row r="4" spans="1:10" ht="12.75">
      <c r="A4" s="9" t="str">
        <f>SoCI!$B$6</f>
        <v>FOR THE YEAR ENDED 30TH JUNE 2011</v>
      </c>
      <c r="B4" s="8"/>
      <c r="C4" s="8"/>
      <c r="D4" s="8"/>
      <c r="E4" s="8"/>
      <c r="F4" s="8"/>
      <c r="G4" s="8"/>
      <c r="H4" s="8"/>
      <c r="I4" s="8"/>
      <c r="J4" s="8"/>
    </row>
    <row r="6" spans="1:2" ht="12.75">
      <c r="A6" s="18" t="s">
        <v>237</v>
      </c>
      <c r="B6" s="4" t="s">
        <v>238</v>
      </c>
    </row>
    <row r="7" spans="1:2" ht="12.75">
      <c r="A7" s="18"/>
      <c r="B7" t="s">
        <v>239</v>
      </c>
    </row>
    <row r="8" spans="1:2" ht="12.75">
      <c r="A8" s="18"/>
      <c r="B8" t="s">
        <v>240</v>
      </c>
    </row>
    <row r="9" ht="12.75">
      <c r="A9" s="18"/>
    </row>
    <row r="10" spans="1:2" ht="12.75">
      <c r="A10" s="18" t="s">
        <v>241</v>
      </c>
      <c r="B10" s="4" t="s">
        <v>410</v>
      </c>
    </row>
    <row r="11" spans="1:10" ht="54" customHeight="1">
      <c r="A11" s="18"/>
      <c r="B11" s="312" t="s">
        <v>971</v>
      </c>
      <c r="C11" s="317"/>
      <c r="D11" s="317"/>
      <c r="E11" s="317"/>
      <c r="F11" s="317"/>
      <c r="G11" s="317"/>
      <c r="H11" s="317"/>
      <c r="I11" s="317"/>
      <c r="J11" s="317"/>
    </row>
    <row r="12" ht="12.75">
      <c r="A12" s="18"/>
    </row>
    <row r="13" spans="1:2" ht="12.75">
      <c r="A13" s="18"/>
      <c r="B13" s="14" t="s">
        <v>594</v>
      </c>
    </row>
    <row r="14" spans="1:2" ht="12.75">
      <c r="A14" s="18"/>
      <c r="B14" s="14" t="s">
        <v>595</v>
      </c>
    </row>
    <row r="15" spans="1:2" ht="12.75">
      <c r="A15" s="18"/>
      <c r="B15" t="s">
        <v>561</v>
      </c>
    </row>
    <row r="17" ht="12.75">
      <c r="B17" s="98" t="s">
        <v>411</v>
      </c>
    </row>
    <row r="19" spans="2:10" s="122" customFormat="1" ht="40.5" customHeight="1">
      <c r="B19" s="310" t="s">
        <v>703</v>
      </c>
      <c r="C19" s="310"/>
      <c r="D19" s="310"/>
      <c r="E19" s="310"/>
      <c r="F19" s="310"/>
      <c r="G19" s="310"/>
      <c r="H19" s="310"/>
      <c r="I19" s="310"/>
      <c r="J19" s="310"/>
    </row>
    <row r="20" spans="2:10" s="122" customFormat="1" ht="13.5" customHeight="1">
      <c r="B20" s="132"/>
      <c r="C20" s="132"/>
      <c r="D20" s="132"/>
      <c r="E20" s="132"/>
      <c r="F20" s="132"/>
      <c r="G20" s="132"/>
      <c r="H20" s="132"/>
      <c r="I20" s="132"/>
      <c r="J20" s="132"/>
    </row>
    <row r="21" spans="2:10" s="122" customFormat="1" ht="54" customHeight="1">
      <c r="B21" s="310" t="s">
        <v>704</v>
      </c>
      <c r="C21" s="310"/>
      <c r="D21" s="310"/>
      <c r="E21" s="310"/>
      <c r="F21" s="310"/>
      <c r="G21" s="310"/>
      <c r="H21" s="310"/>
      <c r="I21" s="310"/>
      <c r="J21" s="310"/>
    </row>
    <row r="22" s="122" customFormat="1" ht="12.75"/>
    <row r="23" spans="1:2" ht="12.75">
      <c r="A23" s="18" t="s">
        <v>242</v>
      </c>
      <c r="B23" s="4" t="s">
        <v>243</v>
      </c>
    </row>
    <row r="24" spans="1:2" ht="12.75">
      <c r="A24" s="18"/>
      <c r="B24" t="s">
        <v>244</v>
      </c>
    </row>
    <row r="25" spans="1:2" ht="12.75">
      <c r="A25" s="18"/>
      <c r="B25" t="s">
        <v>245</v>
      </c>
    </row>
    <row r="26" ht="12.75">
      <c r="A26" s="18"/>
    </row>
    <row r="27" spans="1:2" ht="12.75">
      <c r="A27" s="18"/>
      <c r="B27" t="s">
        <v>246</v>
      </c>
    </row>
    <row r="28" spans="1:2" ht="12.75">
      <c r="A28" s="18"/>
      <c r="B28" t="s">
        <v>247</v>
      </c>
    </row>
    <row r="29" ht="12.75">
      <c r="A29" s="18"/>
    </row>
    <row r="30" spans="1:2" ht="12.75">
      <c r="A30" s="18"/>
      <c r="B30" s="215" t="s">
        <v>899</v>
      </c>
    </row>
    <row r="31" spans="1:3" ht="12.75">
      <c r="A31" s="18"/>
      <c r="B31" s="215" t="s">
        <v>900</v>
      </c>
      <c r="C31" s="144"/>
    </row>
    <row r="32" spans="1:2" ht="12.75">
      <c r="A32" s="18"/>
      <c r="B32" s="100"/>
    </row>
    <row r="33" spans="1:2" ht="12.75">
      <c r="A33" s="18" t="s">
        <v>248</v>
      </c>
      <c r="B33" s="81" t="s">
        <v>21</v>
      </c>
    </row>
    <row r="34" spans="1:2" ht="12.75">
      <c r="A34" s="18"/>
      <c r="B34" t="s">
        <v>36</v>
      </c>
    </row>
    <row r="35" spans="1:2" ht="12.75">
      <c r="A35" s="18"/>
      <c r="B35" s="14" t="s">
        <v>596</v>
      </c>
    </row>
    <row r="36" spans="1:2" ht="12.75">
      <c r="A36" s="18"/>
      <c r="B36" t="s">
        <v>140</v>
      </c>
    </row>
    <row r="37" spans="1:2" ht="12.75">
      <c r="A37" s="18"/>
      <c r="B37" s="100"/>
    </row>
    <row r="38" spans="1:2" ht="12.75">
      <c r="A38" s="18" t="s">
        <v>197</v>
      </c>
      <c r="B38" s="81" t="s">
        <v>467</v>
      </c>
    </row>
    <row r="39" spans="1:8" ht="52.5" customHeight="1">
      <c r="A39" s="18"/>
      <c r="B39" s="319" t="s">
        <v>972</v>
      </c>
      <c r="C39" s="320"/>
      <c r="D39" s="320"/>
      <c r="E39" s="320"/>
      <c r="F39" s="320"/>
      <c r="G39" s="320"/>
      <c r="H39" s="320"/>
    </row>
    <row r="40" ht="12.75">
      <c r="A40" s="18"/>
    </row>
    <row r="41" spans="1:8" ht="25.5" customHeight="1">
      <c r="A41" s="18"/>
      <c r="B41" s="312" t="s">
        <v>597</v>
      </c>
      <c r="C41" s="317"/>
      <c r="D41" s="317"/>
      <c r="E41" s="317"/>
      <c r="F41" s="317"/>
      <c r="G41" s="317"/>
      <c r="H41" s="317"/>
    </row>
    <row r="42" ht="12.75">
      <c r="A42" s="18"/>
    </row>
    <row r="43" spans="1:2" ht="12.75">
      <c r="A43" s="18" t="s">
        <v>198</v>
      </c>
      <c r="B43" s="81" t="s">
        <v>468</v>
      </c>
    </row>
    <row r="44" spans="2:8" ht="38.25" customHeight="1">
      <c r="B44" s="321" t="s">
        <v>598</v>
      </c>
      <c r="C44" s="321"/>
      <c r="D44" s="321"/>
      <c r="E44" s="321"/>
      <c r="F44" s="321"/>
      <c r="G44" s="321"/>
      <c r="H44" s="321"/>
    </row>
    <row r="47" s="122" customFormat="1" ht="12.75"/>
    <row r="48" spans="1:10" ht="12.75">
      <c r="A48" s="9" t="str">
        <f>CoverIndex!$A$11</f>
        <v>TOWN OF EAST FREMANTLE</v>
      </c>
      <c r="B48" s="8"/>
      <c r="C48" s="8"/>
      <c r="D48" s="8"/>
      <c r="E48" s="8"/>
      <c r="F48" s="8"/>
      <c r="G48" s="8"/>
      <c r="H48" s="8"/>
      <c r="I48" s="8"/>
      <c r="J48" s="8"/>
    </row>
    <row r="49" spans="1:10" ht="12.75">
      <c r="A49" s="9" t="s">
        <v>236</v>
      </c>
      <c r="B49" s="8"/>
      <c r="C49" s="8"/>
      <c r="D49" s="8"/>
      <c r="E49" s="8"/>
      <c r="F49" s="8"/>
      <c r="G49" s="8"/>
      <c r="H49" s="8"/>
      <c r="I49" s="8"/>
      <c r="J49" s="8"/>
    </row>
    <row r="50" spans="1:10" ht="12.75">
      <c r="A50" s="9" t="str">
        <f>SoCI!$B$6</f>
        <v>FOR THE YEAR ENDED 30TH JUNE 2011</v>
      </c>
      <c r="B50" s="8"/>
      <c r="C50" s="8"/>
      <c r="D50" s="8"/>
      <c r="E50" s="8"/>
      <c r="F50" s="8"/>
      <c r="G50" s="8"/>
      <c r="H50" s="8"/>
      <c r="I50" s="8"/>
      <c r="J50" s="8"/>
    </row>
    <row r="51" spans="1:9" ht="12.75">
      <c r="A51" s="9"/>
      <c r="B51" s="8"/>
      <c r="C51" s="8"/>
      <c r="D51" s="8"/>
      <c r="E51" s="8"/>
      <c r="F51" s="8"/>
      <c r="G51" s="8"/>
      <c r="H51" s="8"/>
      <c r="I51" s="8"/>
    </row>
    <row r="52" spans="1:2" ht="12.75">
      <c r="A52" s="18" t="s">
        <v>237</v>
      </c>
      <c r="B52" s="4" t="s">
        <v>251</v>
      </c>
    </row>
    <row r="53" spans="1:2" ht="12.75">
      <c r="A53" s="18"/>
      <c r="B53" s="4"/>
    </row>
    <row r="54" spans="1:2" ht="12.75">
      <c r="A54" s="18" t="s">
        <v>259</v>
      </c>
      <c r="B54" s="81" t="s">
        <v>31</v>
      </c>
    </row>
    <row r="55" spans="1:2" ht="12.75">
      <c r="A55" s="18"/>
      <c r="B55" s="81"/>
    </row>
    <row r="56" spans="1:2" ht="12.75">
      <c r="A56" s="18"/>
      <c r="B56" s="101" t="s">
        <v>412</v>
      </c>
    </row>
    <row r="57" spans="1:8" ht="12.75">
      <c r="A57" s="18"/>
      <c r="B57" s="312" t="s">
        <v>599</v>
      </c>
      <c r="C57" s="312"/>
      <c r="D57" s="312"/>
      <c r="E57" s="312"/>
      <c r="F57" s="312"/>
      <c r="G57" s="312"/>
      <c r="H57" s="312"/>
    </row>
    <row r="58" spans="1:2" ht="12.75">
      <c r="A58" s="18"/>
      <c r="B58" s="81"/>
    </row>
    <row r="59" spans="1:8" ht="25.5" customHeight="1">
      <c r="A59" s="18"/>
      <c r="B59" s="312" t="s">
        <v>600</v>
      </c>
      <c r="C59" s="312"/>
      <c r="D59" s="312"/>
      <c r="E59" s="312"/>
      <c r="F59" s="312"/>
      <c r="G59" s="312"/>
      <c r="H59" s="312"/>
    </row>
    <row r="60" spans="1:2" ht="12.75">
      <c r="A60" s="18"/>
      <c r="B60" s="4"/>
    </row>
    <row r="61" spans="1:2" ht="12.75">
      <c r="A61" s="18"/>
      <c r="B61" s="101" t="s">
        <v>190</v>
      </c>
    </row>
    <row r="62" spans="1:2" ht="12.75">
      <c r="A62" s="17"/>
      <c r="B62" t="s">
        <v>250</v>
      </c>
    </row>
    <row r="63" spans="1:2" ht="12.75">
      <c r="A63" s="17"/>
      <c r="B63" s="14" t="s">
        <v>601</v>
      </c>
    </row>
    <row r="64" spans="1:2" ht="12.75">
      <c r="A64" s="17"/>
      <c r="B64" s="14" t="s">
        <v>602</v>
      </c>
    </row>
    <row r="65" ht="12.75">
      <c r="A65" s="17"/>
    </row>
    <row r="66" spans="1:2" ht="12.75">
      <c r="A66" s="17"/>
      <c r="B66" s="14" t="s">
        <v>603</v>
      </c>
    </row>
    <row r="67" spans="1:2" ht="12.75">
      <c r="A67" s="17"/>
      <c r="B67" s="14" t="s">
        <v>604</v>
      </c>
    </row>
    <row r="68" ht="12.75">
      <c r="A68" s="17"/>
    </row>
    <row r="69" spans="1:2" ht="12.75">
      <c r="A69" s="17"/>
      <c r="B69" t="s">
        <v>532</v>
      </c>
    </row>
    <row r="70" spans="1:2" ht="12.75">
      <c r="A70" s="17"/>
      <c r="B70" t="s">
        <v>533</v>
      </c>
    </row>
    <row r="71" ht="12.75">
      <c r="A71" s="17"/>
    </row>
    <row r="72" spans="1:2" ht="12.75">
      <c r="A72" s="18" t="s">
        <v>260</v>
      </c>
      <c r="B72" s="4" t="s">
        <v>23</v>
      </c>
    </row>
    <row r="73" spans="1:8" ht="25.5" customHeight="1">
      <c r="A73" s="18"/>
      <c r="B73" s="312" t="s">
        <v>605</v>
      </c>
      <c r="C73" s="317"/>
      <c r="D73" s="317"/>
      <c r="E73" s="317"/>
      <c r="F73" s="317"/>
      <c r="G73" s="317"/>
      <c r="H73" s="317"/>
    </row>
    <row r="74" spans="1:2" ht="12.75">
      <c r="A74" s="18"/>
      <c r="B74" s="4"/>
    </row>
    <row r="75" spans="1:2" ht="12.75">
      <c r="A75" s="18"/>
      <c r="B75" s="101" t="s">
        <v>199</v>
      </c>
    </row>
    <row r="76" spans="1:8" ht="76.5" customHeight="1">
      <c r="A76" s="18"/>
      <c r="B76" s="312" t="s">
        <v>606</v>
      </c>
      <c r="C76" s="312"/>
      <c r="D76" s="312"/>
      <c r="E76" s="312"/>
      <c r="F76" s="312"/>
      <c r="G76" s="312"/>
      <c r="H76" s="312"/>
    </row>
    <row r="77" ht="12.75">
      <c r="A77" s="18"/>
    </row>
    <row r="78" spans="1:2" ht="12.75">
      <c r="A78" s="18"/>
      <c r="B78" s="101" t="s">
        <v>200</v>
      </c>
    </row>
    <row r="79" spans="1:2" ht="12.75">
      <c r="A79" s="18"/>
      <c r="B79" t="s">
        <v>607</v>
      </c>
    </row>
    <row r="80" spans="1:2" ht="12.75">
      <c r="A80" s="18"/>
      <c r="B80" t="s">
        <v>201</v>
      </c>
    </row>
    <row r="81" spans="1:2" ht="12.75">
      <c r="A81" s="18"/>
      <c r="B81" t="s">
        <v>202</v>
      </c>
    </row>
    <row r="82" spans="1:2" ht="12.75">
      <c r="A82" s="18"/>
      <c r="B82" s="14" t="s">
        <v>608</v>
      </c>
    </row>
    <row r="83" spans="1:2" ht="12.75">
      <c r="A83" s="18"/>
      <c r="B83" s="14" t="s">
        <v>609</v>
      </c>
    </row>
    <row r="84" ht="12.75">
      <c r="A84" s="18"/>
    </row>
    <row r="85" spans="1:8" ht="12.75">
      <c r="A85" s="18"/>
      <c r="B85" s="312" t="s">
        <v>610</v>
      </c>
      <c r="C85" s="312"/>
      <c r="D85" s="312"/>
      <c r="E85" s="312"/>
      <c r="F85" s="312"/>
      <c r="G85" s="312"/>
      <c r="H85" s="312"/>
    </row>
    <row r="86" ht="12.75">
      <c r="A86" s="18"/>
    </row>
    <row r="87" spans="1:8" ht="12.75">
      <c r="A87" s="18"/>
      <c r="B87" s="312" t="s">
        <v>611</v>
      </c>
      <c r="C87" s="318"/>
      <c r="D87" s="318"/>
      <c r="E87" s="318"/>
      <c r="F87" s="318"/>
      <c r="G87" s="318"/>
      <c r="H87" s="318"/>
    </row>
    <row r="88" spans="1:2" ht="12.75">
      <c r="A88" s="18"/>
      <c r="B88" s="14" t="s">
        <v>973</v>
      </c>
    </row>
    <row r="89" spans="1:2" ht="12.75">
      <c r="A89" s="18"/>
      <c r="B89" t="s">
        <v>612</v>
      </c>
    </row>
    <row r="90" spans="1:2" ht="12.75">
      <c r="A90" s="18"/>
      <c r="B90" s="14" t="s">
        <v>613</v>
      </c>
    </row>
    <row r="91" spans="1:2" ht="12.75">
      <c r="A91" s="18"/>
      <c r="B91" t="s">
        <v>614</v>
      </c>
    </row>
    <row r="92" spans="1:2" ht="12.75">
      <c r="A92" s="18"/>
      <c r="B92" t="s">
        <v>615</v>
      </c>
    </row>
    <row r="93" spans="1:2" ht="12.75">
      <c r="A93" s="18"/>
      <c r="B93" s="4"/>
    </row>
    <row r="94" spans="1:2" ht="12.75">
      <c r="A94" s="18"/>
      <c r="B94" s="4"/>
    </row>
    <row r="95" spans="1:10" ht="12.75">
      <c r="A95" s="9" t="str">
        <f>CoverIndex!$A$11</f>
        <v>TOWN OF EAST FREMANTLE</v>
      </c>
      <c r="B95" s="8"/>
      <c r="C95" s="8"/>
      <c r="D95" s="8"/>
      <c r="E95" s="8"/>
      <c r="F95" s="8"/>
      <c r="G95" s="8"/>
      <c r="H95" s="8"/>
      <c r="I95" s="8"/>
      <c r="J95" s="8"/>
    </row>
    <row r="96" spans="1:10" ht="12.75">
      <c r="A96" s="9" t="s">
        <v>236</v>
      </c>
      <c r="B96" s="8"/>
      <c r="C96" s="8"/>
      <c r="D96" s="8"/>
      <c r="E96" s="8"/>
      <c r="F96" s="8"/>
      <c r="G96" s="8"/>
      <c r="H96" s="8"/>
      <c r="I96" s="8"/>
      <c r="J96" s="8"/>
    </row>
    <row r="97" spans="1:10" ht="12.75">
      <c r="A97" s="9" t="str">
        <f>SoCI!$B$6</f>
        <v>FOR THE YEAR ENDED 30TH JUNE 2011</v>
      </c>
      <c r="B97" s="8"/>
      <c r="C97" s="8"/>
      <c r="D97" s="8"/>
      <c r="E97" s="8"/>
      <c r="F97" s="8"/>
      <c r="G97" s="8"/>
      <c r="H97" s="8"/>
      <c r="I97" s="8"/>
      <c r="J97" s="8"/>
    </row>
    <row r="99" spans="1:2" ht="12.75">
      <c r="A99" s="18" t="s">
        <v>237</v>
      </c>
      <c r="B99" s="4" t="s">
        <v>251</v>
      </c>
    </row>
    <row r="101" spans="1:2" ht="12.75">
      <c r="A101" s="18" t="s">
        <v>260</v>
      </c>
      <c r="B101" s="81" t="s">
        <v>616</v>
      </c>
    </row>
    <row r="102" spans="1:2" ht="12.75">
      <c r="A102" s="18"/>
      <c r="B102" s="4"/>
    </row>
    <row r="103" ht="12.75">
      <c r="B103" s="101" t="s">
        <v>203</v>
      </c>
    </row>
    <row r="104" spans="2:10" s="122" customFormat="1" ht="25.5" customHeight="1">
      <c r="B104" s="310" t="s">
        <v>974</v>
      </c>
      <c r="C104" s="310"/>
      <c r="D104" s="310"/>
      <c r="E104" s="310"/>
      <c r="F104" s="310"/>
      <c r="G104" s="310"/>
      <c r="H104" s="310"/>
      <c r="I104" s="310"/>
      <c r="J104" s="310"/>
    </row>
    <row r="105" spans="2:10" s="122" customFormat="1" ht="12.75" customHeight="1">
      <c r="B105" s="128"/>
      <c r="C105" s="128"/>
      <c r="D105" s="128"/>
      <c r="E105" s="128"/>
      <c r="F105" s="128"/>
      <c r="G105" s="128"/>
      <c r="H105" s="128"/>
      <c r="I105" s="128"/>
      <c r="J105" s="128"/>
    </row>
    <row r="106" spans="2:10" s="122" customFormat="1" ht="54" customHeight="1">
      <c r="B106" s="311" t="s">
        <v>705</v>
      </c>
      <c r="C106" s="311"/>
      <c r="D106" s="311"/>
      <c r="E106" s="311"/>
      <c r="F106" s="311"/>
      <c r="G106" s="311"/>
      <c r="H106" s="311"/>
      <c r="I106" s="311"/>
      <c r="J106" s="311"/>
    </row>
    <row r="107" spans="2:10" s="122" customFormat="1" ht="12.75" customHeight="1">
      <c r="B107" s="123"/>
      <c r="C107" s="123"/>
      <c r="D107" s="123"/>
      <c r="E107" s="123"/>
      <c r="F107" s="123"/>
      <c r="G107" s="123"/>
      <c r="H107" s="123"/>
      <c r="I107" s="123"/>
      <c r="J107" s="123"/>
    </row>
    <row r="108" spans="2:10" s="122" customFormat="1" ht="25.5" customHeight="1">
      <c r="B108" s="311" t="s">
        <v>706</v>
      </c>
      <c r="C108" s="311"/>
      <c r="D108" s="311"/>
      <c r="E108" s="311"/>
      <c r="F108" s="311"/>
      <c r="G108" s="311"/>
      <c r="H108" s="311"/>
      <c r="I108" s="311"/>
      <c r="J108" s="311"/>
    </row>
    <row r="109" spans="2:10" s="122" customFormat="1" ht="13.5" customHeight="1">
      <c r="B109" s="123"/>
      <c r="C109" s="123"/>
      <c r="D109" s="123"/>
      <c r="E109" s="123"/>
      <c r="F109" s="123"/>
      <c r="G109" s="123"/>
      <c r="H109" s="123"/>
      <c r="I109" s="123"/>
      <c r="J109" s="123"/>
    </row>
    <row r="110" spans="2:10" s="122" customFormat="1" ht="39" customHeight="1">
      <c r="B110" s="311" t="s">
        <v>707</v>
      </c>
      <c r="C110" s="311"/>
      <c r="D110" s="311"/>
      <c r="E110" s="311"/>
      <c r="F110" s="311"/>
      <c r="G110" s="311"/>
      <c r="H110" s="311"/>
      <c r="I110" s="311"/>
      <c r="J110" s="311"/>
    </row>
    <row r="111" s="122" customFormat="1" ht="12.75">
      <c r="B111" s="132"/>
    </row>
    <row r="112" spans="2:10" s="122" customFormat="1" ht="12.75">
      <c r="B112" s="311" t="s">
        <v>708</v>
      </c>
      <c r="C112" s="311"/>
      <c r="D112" s="311"/>
      <c r="E112" s="311"/>
      <c r="F112" s="311"/>
      <c r="G112" s="311"/>
      <c r="H112" s="311"/>
      <c r="I112" s="311"/>
      <c r="J112" s="311"/>
    </row>
    <row r="113" s="122" customFormat="1" ht="12.75"/>
    <row r="114" spans="1:2" ht="12.75">
      <c r="A114" s="18"/>
      <c r="B114" s="101" t="s">
        <v>252</v>
      </c>
    </row>
    <row r="115" spans="1:2" ht="12.75">
      <c r="A115" s="17"/>
      <c r="B115" t="s">
        <v>415</v>
      </c>
    </row>
    <row r="116" spans="1:2" ht="12.75">
      <c r="A116" s="17"/>
      <c r="B116" t="s">
        <v>414</v>
      </c>
    </row>
    <row r="117" spans="1:2" ht="12.75">
      <c r="A117" s="17"/>
      <c r="B117" t="s">
        <v>413</v>
      </c>
    </row>
    <row r="118" ht="12.75">
      <c r="A118" s="17"/>
    </row>
    <row r="119" spans="1:2" ht="12.75">
      <c r="A119" s="17"/>
      <c r="B119" s="14" t="s">
        <v>617</v>
      </c>
    </row>
    <row r="120" spans="1:2" ht="12.75">
      <c r="A120" s="17"/>
      <c r="B120" s="14" t="s">
        <v>618</v>
      </c>
    </row>
    <row r="121" spans="1:2" ht="12.75">
      <c r="A121" s="17"/>
      <c r="B121" s="14"/>
    </row>
    <row r="122" spans="1:6" ht="12.75">
      <c r="A122" s="17"/>
      <c r="B122" s="60" t="s">
        <v>253</v>
      </c>
      <c r="C122" s="59"/>
      <c r="D122" s="59"/>
      <c r="E122" s="59"/>
      <c r="F122" s="59"/>
    </row>
    <row r="123" spans="1:6" ht="12.75">
      <c r="A123" s="17"/>
      <c r="B123" s="61" t="s">
        <v>254</v>
      </c>
      <c r="C123" s="59"/>
      <c r="D123" s="59"/>
      <c r="E123" s="59"/>
      <c r="F123" s="59"/>
    </row>
    <row r="124" ht="12.75">
      <c r="A124" s="17"/>
    </row>
    <row r="125" spans="1:6" ht="12.75">
      <c r="A125" s="17"/>
      <c r="B125" s="159" t="s">
        <v>255</v>
      </c>
      <c r="C125" s="144"/>
      <c r="D125" s="144"/>
      <c r="E125" s="144"/>
      <c r="F125" s="223" t="s">
        <v>258</v>
      </c>
    </row>
    <row r="126" spans="1:6" ht="12.75">
      <c r="A126" s="17"/>
      <c r="B126" s="144" t="s">
        <v>256</v>
      </c>
      <c r="C126" s="144"/>
      <c r="D126" s="144"/>
      <c r="E126" s="144"/>
      <c r="F126" s="223" t="s">
        <v>901</v>
      </c>
    </row>
    <row r="127" spans="1:6" ht="12.75">
      <c r="A127" s="17"/>
      <c r="B127" s="144" t="s">
        <v>257</v>
      </c>
      <c r="C127" s="144"/>
      <c r="D127" s="144"/>
      <c r="E127" s="144"/>
      <c r="F127" s="224" t="s">
        <v>902</v>
      </c>
    </row>
    <row r="128" spans="1:6" ht="12.75">
      <c r="A128" s="17"/>
      <c r="B128" s="144" t="s">
        <v>206</v>
      </c>
      <c r="C128" s="144"/>
      <c r="D128" s="144"/>
      <c r="E128" s="144"/>
      <c r="F128" s="224" t="s">
        <v>903</v>
      </c>
    </row>
    <row r="129" spans="1:6" s="215" customFormat="1" ht="12.75">
      <c r="A129" s="17"/>
      <c r="B129" s="144" t="s">
        <v>904</v>
      </c>
      <c r="C129" s="144"/>
      <c r="D129" s="144"/>
      <c r="E129" s="144"/>
      <c r="F129" s="224" t="s">
        <v>905</v>
      </c>
    </row>
    <row r="130" spans="1:6" s="215" customFormat="1" ht="12.75">
      <c r="A130" s="17"/>
      <c r="B130" s="144" t="s">
        <v>906</v>
      </c>
      <c r="C130" s="144"/>
      <c r="D130" s="144"/>
      <c r="E130" s="144"/>
      <c r="F130" s="224" t="s">
        <v>905</v>
      </c>
    </row>
    <row r="131" spans="1:6" s="215" customFormat="1" ht="12.75">
      <c r="A131" s="17"/>
      <c r="B131" s="144" t="s">
        <v>907</v>
      </c>
      <c r="C131" s="144"/>
      <c r="D131" s="144"/>
      <c r="E131" s="144"/>
      <c r="F131" s="224" t="s">
        <v>905</v>
      </c>
    </row>
    <row r="132" spans="1:6" s="215" customFormat="1" ht="12.75">
      <c r="A132" s="17"/>
      <c r="B132" s="144"/>
      <c r="C132" s="144"/>
      <c r="D132" s="144"/>
      <c r="E132" s="144"/>
      <c r="F132" s="224"/>
    </row>
    <row r="133" spans="1:6" s="215" customFormat="1" ht="12.75">
      <c r="A133" s="17"/>
      <c r="B133" s="144"/>
      <c r="C133" s="144"/>
      <c r="D133" s="144"/>
      <c r="E133" s="144"/>
      <c r="F133" s="224"/>
    </row>
    <row r="134" spans="1:6" s="215" customFormat="1" ht="12.75">
      <c r="A134" s="17"/>
      <c r="B134" s="144"/>
      <c r="C134" s="144"/>
      <c r="D134" s="144"/>
      <c r="E134" s="144"/>
      <c r="F134" s="224"/>
    </row>
    <row r="135" spans="1:6" s="215" customFormat="1" ht="12.75">
      <c r="A135" s="17"/>
      <c r="B135" s="144"/>
      <c r="C135" s="144"/>
      <c r="D135" s="144"/>
      <c r="E135" s="144"/>
      <c r="F135" s="224"/>
    </row>
    <row r="136" spans="1:6" s="215" customFormat="1" ht="12.75">
      <c r="A136" s="17"/>
      <c r="B136" s="144"/>
      <c r="C136" s="144"/>
      <c r="D136" s="144"/>
      <c r="E136" s="144"/>
      <c r="F136" s="224"/>
    </row>
    <row r="137" spans="1:6" ht="12.75">
      <c r="A137" s="17"/>
      <c r="B137" s="76"/>
      <c r="C137" s="63"/>
      <c r="D137" s="63"/>
      <c r="E137" s="63"/>
      <c r="F137" s="120"/>
    </row>
    <row r="138" spans="1:8" ht="24.75" customHeight="1">
      <c r="A138" s="17"/>
      <c r="B138" s="315" t="s">
        <v>619</v>
      </c>
      <c r="C138" s="316"/>
      <c r="D138" s="316"/>
      <c r="E138" s="316"/>
      <c r="F138" s="316"/>
      <c r="G138" s="316"/>
      <c r="H138" s="316"/>
    </row>
    <row r="139" spans="1:6" ht="12.75">
      <c r="A139" s="17"/>
      <c r="B139" s="76"/>
      <c r="C139" s="63"/>
      <c r="D139" s="63"/>
      <c r="E139" s="63"/>
      <c r="F139" s="120"/>
    </row>
    <row r="140" spans="1:6" ht="12.75">
      <c r="A140" s="17"/>
      <c r="B140" s="76"/>
      <c r="C140" s="63"/>
      <c r="D140" s="63"/>
      <c r="E140" s="63"/>
      <c r="F140" s="120"/>
    </row>
    <row r="141" spans="1:10" ht="12.75">
      <c r="A141" s="9" t="str">
        <f>CoverIndex!$A$11</f>
        <v>TOWN OF EAST FREMANTLE</v>
      </c>
      <c r="B141" s="8"/>
      <c r="C141" s="8"/>
      <c r="D141" s="8"/>
      <c r="E141" s="8"/>
      <c r="F141" s="8"/>
      <c r="G141" s="8"/>
      <c r="H141" s="8"/>
      <c r="I141" s="8"/>
      <c r="J141" s="8"/>
    </row>
    <row r="142" spans="1:10" ht="12.75">
      <c r="A142" s="9" t="s">
        <v>236</v>
      </c>
      <c r="B142" s="8"/>
      <c r="C142" s="8"/>
      <c r="D142" s="8"/>
      <c r="E142" s="8"/>
      <c r="F142" s="8"/>
      <c r="G142" s="8"/>
      <c r="H142" s="8"/>
      <c r="I142" s="8"/>
      <c r="J142" s="8"/>
    </row>
    <row r="143" spans="1:10" ht="12.75">
      <c r="A143" s="9" t="str">
        <f>SoCI!$B$6</f>
        <v>FOR THE YEAR ENDED 30TH JUNE 2011</v>
      </c>
      <c r="B143" s="8"/>
      <c r="C143" s="8"/>
      <c r="D143" s="8"/>
      <c r="E143" s="8"/>
      <c r="F143" s="8"/>
      <c r="G143" s="8"/>
      <c r="H143" s="8"/>
      <c r="I143" s="8"/>
      <c r="J143" s="8"/>
    </row>
    <row r="145" spans="1:2" ht="12.75">
      <c r="A145" s="18" t="s">
        <v>237</v>
      </c>
      <c r="B145" s="4" t="s">
        <v>251</v>
      </c>
    </row>
    <row r="146" spans="1:2" ht="12.75">
      <c r="A146" s="18"/>
      <c r="B146" s="4"/>
    </row>
    <row r="147" spans="1:2" ht="12.75">
      <c r="A147" s="18" t="s">
        <v>260</v>
      </c>
      <c r="B147" s="81" t="s">
        <v>616</v>
      </c>
    </row>
    <row r="148" spans="1:2" ht="12.75">
      <c r="A148" s="18"/>
      <c r="B148" s="81"/>
    </row>
    <row r="149" spans="1:2" ht="12.75">
      <c r="A149" s="18"/>
      <c r="B149" s="101" t="s">
        <v>621</v>
      </c>
    </row>
    <row r="150" spans="1:8" ht="25.5" customHeight="1">
      <c r="A150" s="18"/>
      <c r="B150" s="312" t="s">
        <v>622</v>
      </c>
      <c r="C150" s="312"/>
      <c r="D150" s="312"/>
      <c r="E150" s="312"/>
      <c r="F150" s="312"/>
      <c r="G150" s="312"/>
      <c r="H150" s="312"/>
    </row>
    <row r="151" spans="1:2" ht="12.75">
      <c r="A151" s="18"/>
      <c r="B151" s="81"/>
    </row>
    <row r="152" spans="1:8" ht="51" customHeight="1">
      <c r="A152" s="18"/>
      <c r="B152" s="312" t="s">
        <v>623</v>
      </c>
      <c r="C152" s="312"/>
      <c r="D152" s="312"/>
      <c r="E152" s="312"/>
      <c r="F152" s="312"/>
      <c r="G152" s="312"/>
      <c r="H152" s="312"/>
    </row>
    <row r="153" spans="1:2" ht="12.75">
      <c r="A153" s="18"/>
      <c r="B153" s="81"/>
    </row>
    <row r="154" spans="1:2" ht="12.75">
      <c r="A154" s="18"/>
      <c r="B154" s="244" t="s">
        <v>989</v>
      </c>
    </row>
    <row r="155" spans="1:2" s="303" customFormat="1" ht="12.75">
      <c r="A155" s="18"/>
      <c r="B155" s="14" t="s">
        <v>990</v>
      </c>
    </row>
    <row r="156" spans="1:2" s="303" customFormat="1" ht="12.75">
      <c r="A156" s="18"/>
      <c r="B156" s="14" t="s">
        <v>991</v>
      </c>
    </row>
    <row r="157" spans="1:2" s="303" customFormat="1" ht="12.75">
      <c r="A157" s="18"/>
      <c r="B157" s="14"/>
    </row>
    <row r="158" spans="1:2" ht="12.75">
      <c r="A158" s="107" t="s">
        <v>262</v>
      </c>
      <c r="B158" s="81" t="s">
        <v>620</v>
      </c>
    </row>
    <row r="160" ht="12.75">
      <c r="B160" s="101" t="s">
        <v>624</v>
      </c>
    </row>
    <row r="161" spans="2:8" ht="52.5" customHeight="1">
      <c r="B161" s="312" t="s">
        <v>625</v>
      </c>
      <c r="C161" s="312"/>
      <c r="D161" s="312"/>
      <c r="E161" s="312"/>
      <c r="F161" s="312"/>
      <c r="G161" s="312"/>
      <c r="H161" s="312"/>
    </row>
    <row r="162" ht="12.75">
      <c r="B162" s="81"/>
    </row>
    <row r="163" spans="2:8" ht="38.25" customHeight="1">
      <c r="B163" s="312" t="s">
        <v>626</v>
      </c>
      <c r="C163" s="312"/>
      <c r="D163" s="312"/>
      <c r="E163" s="312"/>
      <c r="F163" s="312"/>
      <c r="G163" s="312"/>
      <c r="H163" s="312"/>
    </row>
    <row r="164" ht="12.75">
      <c r="B164" s="81"/>
    </row>
    <row r="165" ht="12.75">
      <c r="B165" s="101" t="s">
        <v>627</v>
      </c>
    </row>
    <row r="166" spans="2:8" ht="26.25" customHeight="1">
      <c r="B166" s="312" t="s">
        <v>628</v>
      </c>
      <c r="C166" s="312"/>
      <c r="D166" s="312"/>
      <c r="E166" s="312"/>
      <c r="F166" s="312"/>
      <c r="G166" s="312"/>
      <c r="H166" s="312"/>
    </row>
    <row r="167" ht="12.75">
      <c r="B167" s="81"/>
    </row>
    <row r="168" spans="2:8" ht="38.25" customHeight="1">
      <c r="B168" s="312" t="s">
        <v>629</v>
      </c>
      <c r="C168" s="312"/>
      <c r="D168" s="312"/>
      <c r="E168" s="312"/>
      <c r="F168" s="312"/>
      <c r="G168" s="312"/>
      <c r="H168" s="312"/>
    </row>
    <row r="169" ht="12.75">
      <c r="B169" s="81"/>
    </row>
    <row r="171" spans="1:10" ht="12.75">
      <c r="A171" s="9" t="str">
        <f>CoverIndex!$A$11</f>
        <v>TOWN OF EAST FREMANTLE</v>
      </c>
      <c r="B171" s="8"/>
      <c r="C171" s="8"/>
      <c r="D171" s="8"/>
      <c r="E171" s="8"/>
      <c r="F171" s="8"/>
      <c r="G171" s="8"/>
      <c r="H171" s="8"/>
      <c r="I171" s="8"/>
      <c r="J171" s="8"/>
    </row>
    <row r="172" spans="1:10" ht="12.75">
      <c r="A172" s="9" t="s">
        <v>236</v>
      </c>
      <c r="B172" s="8"/>
      <c r="C172" s="8"/>
      <c r="D172" s="8"/>
      <c r="E172" s="8"/>
      <c r="F172" s="8"/>
      <c r="G172" s="8"/>
      <c r="H172" s="8"/>
      <c r="I172" s="8"/>
      <c r="J172" s="8"/>
    </row>
    <row r="173" spans="1:10" ht="12.75">
      <c r="A173" s="9" t="str">
        <f>SoCI!$B$6</f>
        <v>FOR THE YEAR ENDED 30TH JUNE 2011</v>
      </c>
      <c r="B173" s="8"/>
      <c r="C173" s="8"/>
      <c r="D173" s="8"/>
      <c r="E173" s="8"/>
      <c r="F173" s="8"/>
      <c r="G173" s="8"/>
      <c r="H173" s="8"/>
      <c r="I173" s="8"/>
      <c r="J173" s="8"/>
    </row>
    <row r="175" spans="1:2" ht="12.75">
      <c r="A175" s="18" t="s">
        <v>237</v>
      </c>
      <c r="B175" s="4" t="s">
        <v>251</v>
      </c>
    </row>
    <row r="177" spans="1:2" ht="12.75">
      <c r="A177" s="107" t="s">
        <v>262</v>
      </c>
      <c r="B177" s="81" t="s">
        <v>636</v>
      </c>
    </row>
    <row r="179" ht="12.75">
      <c r="B179" s="101" t="s">
        <v>637</v>
      </c>
    </row>
    <row r="180" spans="2:8" s="122" customFormat="1" ht="12.75">
      <c r="B180" s="312" t="s">
        <v>630</v>
      </c>
      <c r="C180" s="312"/>
      <c r="D180" s="312"/>
      <c r="E180" s="312"/>
      <c r="F180" s="312"/>
      <c r="G180" s="312"/>
      <c r="H180" s="312"/>
    </row>
    <row r="181" s="122" customFormat="1" ht="12.75">
      <c r="B181" s="81"/>
    </row>
    <row r="182" spans="2:8" s="122" customFormat="1" ht="12.75">
      <c r="B182" s="313" t="s">
        <v>631</v>
      </c>
      <c r="C182" s="313"/>
      <c r="D182" s="313"/>
      <c r="E182" s="313"/>
      <c r="F182" s="313"/>
      <c r="G182" s="313"/>
      <c r="H182" s="313"/>
    </row>
    <row r="183" s="122" customFormat="1" ht="12.75">
      <c r="B183" s="81"/>
    </row>
    <row r="184" spans="2:8" s="122" customFormat="1" ht="12.75">
      <c r="B184" s="312" t="s">
        <v>632</v>
      </c>
      <c r="C184" s="312"/>
      <c r="D184" s="312"/>
      <c r="E184" s="312"/>
      <c r="F184" s="312"/>
      <c r="G184" s="312"/>
      <c r="H184" s="312"/>
    </row>
    <row r="185" s="122" customFormat="1" ht="12.75">
      <c r="B185" s="81"/>
    </row>
    <row r="186" spans="2:8" s="122" customFormat="1" ht="12.75">
      <c r="B186" s="312" t="s">
        <v>633</v>
      </c>
      <c r="C186" s="312"/>
      <c r="D186" s="312"/>
      <c r="E186" s="312"/>
      <c r="F186" s="312"/>
      <c r="G186" s="312"/>
      <c r="H186" s="312"/>
    </row>
    <row r="187" s="122" customFormat="1" ht="12.75">
      <c r="B187" s="81"/>
    </row>
    <row r="188" spans="2:8" s="122" customFormat="1" ht="12.75">
      <c r="B188" s="312" t="s">
        <v>634</v>
      </c>
      <c r="C188" s="312"/>
      <c r="D188" s="312"/>
      <c r="E188" s="312"/>
      <c r="F188" s="312"/>
      <c r="G188" s="312"/>
      <c r="H188" s="312"/>
    </row>
    <row r="189" s="122" customFormat="1" ht="12.75">
      <c r="B189" s="101"/>
    </row>
    <row r="190" spans="2:8" s="122" customFormat="1" ht="90" customHeight="1">
      <c r="B190" s="312" t="s">
        <v>635</v>
      </c>
      <c r="C190" s="312"/>
      <c r="D190" s="312"/>
      <c r="E190" s="312"/>
      <c r="F190" s="312"/>
      <c r="G190" s="312"/>
      <c r="H190" s="312"/>
    </row>
    <row r="191" s="122" customFormat="1" ht="12.75">
      <c r="B191" s="101"/>
    </row>
    <row r="192" s="122" customFormat="1" ht="12.75">
      <c r="B192" s="133" t="s">
        <v>709</v>
      </c>
    </row>
    <row r="193" spans="2:9" s="122" customFormat="1" ht="51" customHeight="1">
      <c r="B193" s="311" t="s">
        <v>710</v>
      </c>
      <c r="C193" s="311"/>
      <c r="D193" s="311"/>
      <c r="E193" s="311"/>
      <c r="F193" s="311"/>
      <c r="G193" s="311"/>
      <c r="H193" s="311"/>
      <c r="I193" s="311"/>
    </row>
    <row r="194" spans="2:9" s="122" customFormat="1" ht="12.75">
      <c r="B194" s="123"/>
      <c r="C194" s="123"/>
      <c r="D194" s="123"/>
      <c r="E194" s="123"/>
      <c r="F194" s="123"/>
      <c r="G194" s="123"/>
      <c r="H194" s="123"/>
      <c r="I194" s="123"/>
    </row>
    <row r="195" s="122" customFormat="1" ht="12.75">
      <c r="B195" s="133" t="s">
        <v>711</v>
      </c>
    </row>
    <row r="196" spans="2:9" s="122" customFormat="1" ht="25.5" customHeight="1">
      <c r="B196" s="310" t="s">
        <v>712</v>
      </c>
      <c r="C196" s="310"/>
      <c r="D196" s="310"/>
      <c r="E196" s="310"/>
      <c r="F196" s="310"/>
      <c r="G196" s="310"/>
      <c r="H196" s="310"/>
      <c r="I196" s="310"/>
    </row>
    <row r="197" spans="2:9" s="122" customFormat="1" ht="12.75" customHeight="1">
      <c r="B197" s="128"/>
      <c r="C197" s="128"/>
      <c r="D197" s="128"/>
      <c r="E197" s="128"/>
      <c r="F197" s="128"/>
      <c r="G197" s="128"/>
      <c r="H197" s="128"/>
      <c r="I197" s="128"/>
    </row>
    <row r="198" spans="2:9" s="122" customFormat="1" ht="25.5" customHeight="1">
      <c r="B198" s="310" t="s">
        <v>713</v>
      </c>
      <c r="C198" s="310"/>
      <c r="D198" s="310"/>
      <c r="E198" s="310"/>
      <c r="F198" s="310"/>
      <c r="G198" s="310"/>
      <c r="H198" s="310"/>
      <c r="I198" s="310"/>
    </row>
    <row r="199" s="122" customFormat="1" ht="12.75">
      <c r="B199" s="132"/>
    </row>
    <row r="200" s="122" customFormat="1" ht="12.75">
      <c r="B200" s="133" t="s">
        <v>714</v>
      </c>
    </row>
    <row r="201" spans="2:9" s="122" customFormat="1" ht="38.25" customHeight="1">
      <c r="B201" s="310" t="s">
        <v>715</v>
      </c>
      <c r="C201" s="310"/>
      <c r="D201" s="310"/>
      <c r="E201" s="310"/>
      <c r="F201" s="310"/>
      <c r="G201" s="310"/>
      <c r="H201" s="310"/>
      <c r="I201" s="310"/>
    </row>
    <row r="202" s="122" customFormat="1" ht="12.75">
      <c r="B202" s="132"/>
    </row>
    <row r="203" spans="2:9" s="122" customFormat="1" ht="38.25" customHeight="1">
      <c r="B203" s="314" t="s">
        <v>716</v>
      </c>
      <c r="C203" s="314"/>
      <c r="D203" s="314"/>
      <c r="E203" s="314"/>
      <c r="F203" s="314"/>
      <c r="G203" s="314"/>
      <c r="H203" s="314"/>
      <c r="I203" s="314"/>
    </row>
    <row r="204" s="122" customFormat="1" ht="12.75">
      <c r="B204" s="134"/>
    </row>
    <row r="205" spans="2:9" s="122" customFormat="1" ht="25.5" customHeight="1">
      <c r="B205" s="310" t="s">
        <v>717</v>
      </c>
      <c r="C205" s="310"/>
      <c r="D205" s="310"/>
      <c r="E205" s="310"/>
      <c r="F205" s="310"/>
      <c r="G205" s="310"/>
      <c r="H205" s="310"/>
      <c r="I205" s="310"/>
    </row>
    <row r="206" s="122" customFormat="1" ht="12.75">
      <c r="B206" s="132" t="s">
        <v>718</v>
      </c>
    </row>
    <row r="207" s="122" customFormat="1" ht="12.75">
      <c r="B207" s="132"/>
    </row>
    <row r="208" spans="1:10" ht="12.75">
      <c r="A208" s="9" t="str">
        <f>CoverIndex!$A$11</f>
        <v>TOWN OF EAST FREMANTLE</v>
      </c>
      <c r="B208" s="8"/>
      <c r="C208" s="8"/>
      <c r="D208" s="8"/>
      <c r="E208" s="8"/>
      <c r="F208" s="8"/>
      <c r="G208" s="8"/>
      <c r="H208" s="8"/>
      <c r="I208" s="8"/>
      <c r="J208" s="8"/>
    </row>
    <row r="209" spans="1:10" ht="12.75">
      <c r="A209" s="9" t="s">
        <v>236</v>
      </c>
      <c r="B209" s="8"/>
      <c r="C209" s="8"/>
      <c r="D209" s="8"/>
      <c r="E209" s="8"/>
      <c r="F209" s="8"/>
      <c r="G209" s="8"/>
      <c r="H209" s="8"/>
      <c r="I209" s="8"/>
      <c r="J209" s="8"/>
    </row>
    <row r="210" spans="1:10" ht="12.75">
      <c r="A210" s="9" t="str">
        <f>SoCI!$B$6</f>
        <v>FOR THE YEAR ENDED 30TH JUNE 2011</v>
      </c>
      <c r="B210" s="8"/>
      <c r="C210" s="8"/>
      <c r="D210" s="8"/>
      <c r="E210" s="8"/>
      <c r="F210" s="8"/>
      <c r="G210" s="8"/>
      <c r="H210" s="8"/>
      <c r="I210" s="8"/>
      <c r="J210" s="8"/>
    </row>
    <row r="212" spans="1:2" ht="12.75">
      <c r="A212" s="18" t="s">
        <v>237</v>
      </c>
      <c r="B212" s="4" t="s">
        <v>251</v>
      </c>
    </row>
    <row r="213" ht="12.75">
      <c r="A213" s="17"/>
    </row>
    <row r="214" spans="1:2" s="139" customFormat="1" ht="12.75">
      <c r="A214" s="107" t="s">
        <v>262</v>
      </c>
      <c r="B214" s="81" t="s">
        <v>636</v>
      </c>
    </row>
    <row r="215" s="139" customFormat="1" ht="12.75">
      <c r="A215" s="17"/>
    </row>
    <row r="216" spans="1:2" s="122" customFormat="1" ht="12.75">
      <c r="A216" s="17"/>
      <c r="B216" s="101" t="s">
        <v>637</v>
      </c>
    </row>
    <row r="217" spans="1:2" s="122" customFormat="1" ht="12.75">
      <c r="A217" s="17"/>
      <c r="B217" s="133" t="s">
        <v>719</v>
      </c>
    </row>
    <row r="218" spans="1:9" s="122" customFormat="1" ht="51.75" customHeight="1">
      <c r="A218" s="17"/>
      <c r="B218" s="310" t="s">
        <v>720</v>
      </c>
      <c r="C218" s="310"/>
      <c r="D218" s="310"/>
      <c r="E218" s="310"/>
      <c r="F218" s="310"/>
      <c r="G218" s="310"/>
      <c r="H218" s="310"/>
      <c r="I218" s="310"/>
    </row>
    <row r="219" spans="1:2" s="122" customFormat="1" ht="12.75">
      <c r="A219" s="17"/>
      <c r="B219" s="132"/>
    </row>
    <row r="220" spans="1:9" s="122" customFormat="1" ht="38.25" customHeight="1">
      <c r="A220" s="17"/>
      <c r="B220" s="310" t="s">
        <v>723</v>
      </c>
      <c r="C220" s="310"/>
      <c r="D220" s="310"/>
      <c r="E220" s="310"/>
      <c r="F220" s="310"/>
      <c r="G220" s="310"/>
      <c r="H220" s="310"/>
      <c r="I220" s="310"/>
    </row>
    <row r="221" spans="1:2" s="122" customFormat="1" ht="12.75">
      <c r="A221" s="17"/>
      <c r="B221" s="132"/>
    </row>
    <row r="222" spans="1:2" s="122" customFormat="1" ht="12.75">
      <c r="A222" s="17"/>
      <c r="B222" s="133" t="s">
        <v>721</v>
      </c>
    </row>
    <row r="223" spans="1:9" s="122" customFormat="1" ht="25.5" customHeight="1">
      <c r="A223" s="17"/>
      <c r="B223" s="310" t="s">
        <v>722</v>
      </c>
      <c r="C223" s="310"/>
      <c r="D223" s="310"/>
      <c r="E223" s="310"/>
      <c r="F223" s="310"/>
      <c r="G223" s="310"/>
      <c r="H223" s="310"/>
      <c r="I223" s="310"/>
    </row>
    <row r="224" s="122" customFormat="1" ht="12.75">
      <c r="A224" s="17"/>
    </row>
    <row r="225" spans="1:2" s="122" customFormat="1" ht="12.75">
      <c r="A225" s="17"/>
      <c r="B225" s="101" t="s">
        <v>416</v>
      </c>
    </row>
    <row r="226" spans="1:9" s="122" customFormat="1" ht="51" customHeight="1">
      <c r="A226" s="17"/>
      <c r="B226" s="312" t="s">
        <v>638</v>
      </c>
      <c r="C226" s="317"/>
      <c r="D226" s="317"/>
      <c r="E226" s="317"/>
      <c r="F226" s="317"/>
      <c r="G226" s="317"/>
      <c r="H226" s="317"/>
      <c r="I226" s="317"/>
    </row>
    <row r="227" s="122" customFormat="1" ht="12.75">
      <c r="A227" s="17"/>
    </row>
    <row r="228" spans="1:2" ht="12.75">
      <c r="A228" s="107" t="s">
        <v>42</v>
      </c>
      <c r="B228" s="4" t="s">
        <v>534</v>
      </c>
    </row>
    <row r="229" spans="2:9" s="122" customFormat="1" ht="25.5" customHeight="1">
      <c r="B229" s="310" t="s">
        <v>724</v>
      </c>
      <c r="C229" s="310"/>
      <c r="D229" s="310"/>
      <c r="E229" s="310"/>
      <c r="F229" s="310"/>
      <c r="G229" s="310"/>
      <c r="H229" s="310"/>
      <c r="I229" s="310"/>
    </row>
    <row r="230" s="122" customFormat="1" ht="12.75">
      <c r="B230" s="132"/>
    </row>
    <row r="231" spans="2:9" s="122" customFormat="1" ht="25.5" customHeight="1">
      <c r="B231" s="310" t="s">
        <v>725</v>
      </c>
      <c r="C231" s="310"/>
      <c r="D231" s="310"/>
      <c r="E231" s="310"/>
      <c r="F231" s="310"/>
      <c r="G231" s="310"/>
      <c r="H231" s="310"/>
      <c r="I231" s="310"/>
    </row>
    <row r="232" s="122" customFormat="1" ht="12.75">
      <c r="B232" s="132"/>
    </row>
    <row r="233" spans="2:9" s="122" customFormat="1" ht="77.25" customHeight="1">
      <c r="B233" s="310" t="s">
        <v>726</v>
      </c>
      <c r="C233" s="310"/>
      <c r="D233" s="310"/>
      <c r="E233" s="310"/>
      <c r="F233" s="310"/>
      <c r="G233" s="310"/>
      <c r="H233" s="310"/>
      <c r="I233" s="310"/>
    </row>
    <row r="234" s="122" customFormat="1" ht="12.75">
      <c r="B234" s="132"/>
    </row>
    <row r="235" spans="2:9" s="122" customFormat="1" ht="38.25" customHeight="1">
      <c r="B235" s="310" t="s">
        <v>727</v>
      </c>
      <c r="C235" s="310"/>
      <c r="D235" s="310"/>
      <c r="E235" s="310"/>
      <c r="F235" s="310"/>
      <c r="G235" s="310"/>
      <c r="H235" s="310"/>
      <c r="I235" s="310"/>
    </row>
    <row r="236" s="122" customFormat="1" ht="12.75">
      <c r="B236" s="132"/>
    </row>
    <row r="237" spans="2:9" s="122" customFormat="1" ht="51.75" customHeight="1">
      <c r="B237" s="310" t="s">
        <v>728</v>
      </c>
      <c r="C237" s="310"/>
      <c r="D237" s="310"/>
      <c r="E237" s="310"/>
      <c r="F237" s="310"/>
      <c r="G237" s="310"/>
      <c r="H237" s="310"/>
      <c r="I237" s="310"/>
    </row>
    <row r="238" s="122" customFormat="1" ht="12.75"/>
    <row r="239" s="122" customFormat="1" ht="12.75"/>
    <row r="240" spans="1:10" s="122" customFormat="1" ht="12.75">
      <c r="A240" s="9" t="str">
        <f>CoverIndex!$A$11</f>
        <v>TOWN OF EAST FREMANTLE</v>
      </c>
      <c r="B240" s="8"/>
      <c r="C240" s="8"/>
      <c r="D240" s="8"/>
      <c r="E240" s="8"/>
      <c r="F240" s="8"/>
      <c r="G240" s="8"/>
      <c r="H240" s="8"/>
      <c r="I240" s="8"/>
      <c r="J240" s="8"/>
    </row>
    <row r="241" spans="1:10" s="122" customFormat="1" ht="12.75">
      <c r="A241" s="9" t="s">
        <v>236</v>
      </c>
      <c r="B241" s="8"/>
      <c r="C241" s="8"/>
      <c r="D241" s="8"/>
      <c r="E241" s="8"/>
      <c r="F241" s="8"/>
      <c r="G241" s="8"/>
      <c r="H241" s="8"/>
      <c r="I241" s="8"/>
      <c r="J241" s="8"/>
    </row>
    <row r="242" spans="1:10" s="122" customFormat="1" ht="12.75">
      <c r="A242" s="9" t="str">
        <f>SoCI!$B$6</f>
        <v>FOR THE YEAR ENDED 30TH JUNE 2011</v>
      </c>
      <c r="B242" s="8"/>
      <c r="C242" s="8"/>
      <c r="D242" s="8"/>
      <c r="E242" s="8"/>
      <c r="F242" s="8"/>
      <c r="G242" s="8"/>
      <c r="H242" s="8"/>
      <c r="I242" s="8"/>
      <c r="J242" s="8"/>
    </row>
    <row r="243" s="122" customFormat="1" ht="12.75"/>
    <row r="244" spans="1:2" s="122" customFormat="1" ht="12.75">
      <c r="A244" s="18" t="s">
        <v>237</v>
      </c>
      <c r="B244" s="4" t="s">
        <v>251</v>
      </c>
    </row>
    <row r="245" s="122" customFormat="1" ht="12.75"/>
    <row r="246" spans="1:2" ht="12.75">
      <c r="A246" s="107" t="s">
        <v>45</v>
      </c>
      <c r="B246" s="81" t="s">
        <v>416</v>
      </c>
    </row>
    <row r="247" spans="1:2" ht="12.75">
      <c r="A247" s="17"/>
      <c r="B247" t="s">
        <v>80</v>
      </c>
    </row>
    <row r="248" spans="1:2" ht="12.75">
      <c r="A248" s="17"/>
      <c r="B248" s="14" t="s">
        <v>562</v>
      </c>
    </row>
    <row r="249" ht="12.75">
      <c r="A249" s="17"/>
    </row>
    <row r="250" spans="1:2" ht="12.75">
      <c r="A250" s="17"/>
      <c r="B250" t="s">
        <v>417</v>
      </c>
    </row>
    <row r="251" spans="1:2" ht="12.75">
      <c r="A251" s="17"/>
      <c r="B251" t="s">
        <v>81</v>
      </c>
    </row>
    <row r="252" ht="12.75">
      <c r="A252" s="17"/>
    </row>
    <row r="253" spans="1:2" ht="12.75">
      <c r="A253" s="17"/>
      <c r="B253" t="s">
        <v>139</v>
      </c>
    </row>
    <row r="254" spans="1:2" ht="12.75">
      <c r="A254" s="17"/>
      <c r="B254" t="s">
        <v>141</v>
      </c>
    </row>
    <row r="255" ht="12.75">
      <c r="A255" s="17"/>
    </row>
    <row r="256" spans="1:2" ht="12.75">
      <c r="A256" s="17"/>
      <c r="B256" t="s">
        <v>535</v>
      </c>
    </row>
    <row r="257" spans="1:2" ht="12.75">
      <c r="A257" s="17"/>
      <c r="B257" t="s">
        <v>536</v>
      </c>
    </row>
    <row r="258" ht="12.75">
      <c r="A258" s="17"/>
    </row>
    <row r="259" spans="1:2" ht="12.75">
      <c r="A259" s="107" t="s">
        <v>298</v>
      </c>
      <c r="B259" s="81" t="s">
        <v>470</v>
      </c>
    </row>
    <row r="260" spans="1:2" ht="12.75">
      <c r="A260" s="17"/>
      <c r="B260" t="s">
        <v>639</v>
      </c>
    </row>
    <row r="261" spans="1:2" ht="12.75">
      <c r="A261" s="17"/>
      <c r="B261" t="s">
        <v>640</v>
      </c>
    </row>
    <row r="262" spans="1:2" ht="12.75">
      <c r="A262" s="17"/>
      <c r="B262" t="s">
        <v>641</v>
      </c>
    </row>
    <row r="263" spans="1:2" ht="12.75">
      <c r="A263" s="17"/>
      <c r="B263" t="s">
        <v>642</v>
      </c>
    </row>
    <row r="264" ht="12.75">
      <c r="A264" s="17"/>
    </row>
    <row r="265" spans="1:2" ht="12.75">
      <c r="A265" s="107" t="s">
        <v>300</v>
      </c>
      <c r="B265" s="4" t="s">
        <v>74</v>
      </c>
    </row>
    <row r="266" spans="1:2" ht="12.75">
      <c r="A266" s="17"/>
      <c r="B266" t="s">
        <v>75</v>
      </c>
    </row>
    <row r="267" spans="1:2" ht="12.75">
      <c r="A267" s="17"/>
      <c r="B267" t="s">
        <v>263</v>
      </c>
    </row>
    <row r="268" ht="12.75">
      <c r="A268" s="17"/>
    </row>
    <row r="269" spans="1:2" ht="12.75">
      <c r="A269" s="17" t="s">
        <v>264</v>
      </c>
      <c r="B269" t="s">
        <v>419</v>
      </c>
    </row>
    <row r="270" spans="1:2" ht="12.75">
      <c r="A270" s="17"/>
      <c r="B270" t="s">
        <v>420</v>
      </c>
    </row>
    <row r="271" spans="1:2" ht="12.75">
      <c r="A271" s="17"/>
      <c r="B271" s="14" t="s">
        <v>643</v>
      </c>
    </row>
    <row r="272" spans="1:2" ht="12.75">
      <c r="A272" s="17"/>
      <c r="B272" s="14" t="s">
        <v>644</v>
      </c>
    </row>
    <row r="273" spans="1:2" ht="12.75">
      <c r="A273" s="17"/>
      <c r="B273" t="s">
        <v>423</v>
      </c>
    </row>
    <row r="274" spans="1:2" ht="12.75">
      <c r="A274" s="17"/>
      <c r="B274" t="s">
        <v>424</v>
      </c>
    </row>
    <row r="275" ht="12.75">
      <c r="A275" s="17"/>
    </row>
    <row r="276" spans="1:2" ht="12.75">
      <c r="A276" s="17" t="s">
        <v>265</v>
      </c>
      <c r="B276" t="s">
        <v>537</v>
      </c>
    </row>
    <row r="285" spans="1:2" ht="12.75">
      <c r="A285" s="107" t="s">
        <v>301</v>
      </c>
      <c r="B285" s="81" t="s">
        <v>82</v>
      </c>
    </row>
    <row r="286" spans="1:2" ht="12.75">
      <c r="A286" s="17"/>
      <c r="B286" s="14" t="s">
        <v>645</v>
      </c>
    </row>
    <row r="287" spans="1:2" ht="12.75">
      <c r="A287" s="17"/>
      <c r="B287" s="14" t="s">
        <v>646</v>
      </c>
    </row>
    <row r="288" spans="1:2" ht="12.75">
      <c r="A288" s="17"/>
      <c r="B288" s="14" t="s">
        <v>647</v>
      </c>
    </row>
    <row r="292" spans="1:10" ht="12.75">
      <c r="A292" s="9" t="str">
        <f>CoverIndex!$A$11</f>
        <v>TOWN OF EAST FREMANTLE</v>
      </c>
      <c r="B292" s="8"/>
      <c r="C292" s="8"/>
      <c r="D292" s="8"/>
      <c r="E292" s="8"/>
      <c r="F292" s="8"/>
      <c r="G292" s="8"/>
      <c r="H292" s="8"/>
      <c r="I292" s="8"/>
      <c r="J292" s="8"/>
    </row>
    <row r="293" spans="1:10" ht="12.75">
      <c r="A293" s="9" t="s">
        <v>236</v>
      </c>
      <c r="B293" s="8"/>
      <c r="C293" s="8"/>
      <c r="D293" s="8"/>
      <c r="E293" s="8"/>
      <c r="F293" s="8"/>
      <c r="G293" s="8"/>
      <c r="H293" s="8"/>
      <c r="I293" s="8"/>
      <c r="J293" s="8"/>
    </row>
    <row r="294" spans="1:10" ht="12.75">
      <c r="A294" s="9" t="str">
        <f>SoCI!$B$6</f>
        <v>FOR THE YEAR ENDED 30TH JUNE 2011</v>
      </c>
      <c r="B294" s="8"/>
      <c r="C294" s="8"/>
      <c r="D294" s="8"/>
      <c r="E294" s="8"/>
      <c r="F294" s="8"/>
      <c r="G294" s="8"/>
      <c r="H294" s="8"/>
      <c r="I294" s="8"/>
      <c r="J294" s="8"/>
    </row>
    <row r="296" spans="1:2" ht="12.75">
      <c r="A296" s="18" t="s">
        <v>237</v>
      </c>
      <c r="B296" s="4" t="s">
        <v>251</v>
      </c>
    </row>
    <row r="298" spans="1:2" ht="12.75">
      <c r="A298" s="107" t="s">
        <v>302</v>
      </c>
      <c r="B298" s="81" t="s">
        <v>34</v>
      </c>
    </row>
    <row r="299" spans="1:2" ht="12.75">
      <c r="A299" s="17"/>
      <c r="B299" s="14" t="s">
        <v>648</v>
      </c>
    </row>
    <row r="300" ht="12.75">
      <c r="A300" s="17"/>
    </row>
    <row r="301" spans="1:2" ht="12.75">
      <c r="A301" s="17"/>
      <c r="B301" s="14" t="s">
        <v>649</v>
      </c>
    </row>
    <row r="302" spans="1:2" ht="12.75">
      <c r="A302" s="17"/>
      <c r="B302" s="14" t="s">
        <v>650</v>
      </c>
    </row>
    <row r="303" spans="1:2" ht="12.75">
      <c r="A303" s="17"/>
      <c r="B303" s="14" t="s">
        <v>651</v>
      </c>
    </row>
    <row r="304" spans="1:2" ht="12.75">
      <c r="A304" s="17"/>
      <c r="B304" s="14" t="s">
        <v>652</v>
      </c>
    </row>
    <row r="305" ht="12.75">
      <c r="A305" s="17"/>
    </row>
    <row r="306" spans="1:8" ht="25.5" customHeight="1">
      <c r="A306" s="17"/>
      <c r="B306" s="312" t="s">
        <v>653</v>
      </c>
      <c r="C306" s="317"/>
      <c r="D306" s="317"/>
      <c r="E306" s="317"/>
      <c r="F306" s="317"/>
      <c r="G306" s="317"/>
      <c r="H306" s="317"/>
    </row>
    <row r="307" ht="12.75">
      <c r="A307" s="17"/>
    </row>
    <row r="308" spans="1:2" ht="12.75">
      <c r="A308" s="17"/>
      <c r="B308" s="14" t="s">
        <v>654</v>
      </c>
    </row>
    <row r="309" spans="1:2" ht="12.75">
      <c r="A309" s="17"/>
      <c r="B309" s="14"/>
    </row>
    <row r="310" spans="1:2" ht="12.75">
      <c r="A310" s="107" t="s">
        <v>303</v>
      </c>
      <c r="B310" s="4" t="s">
        <v>39</v>
      </c>
    </row>
    <row r="311" spans="1:2" ht="12.75">
      <c r="A311" s="18"/>
      <c r="B311" t="s">
        <v>40</v>
      </c>
    </row>
    <row r="312" spans="1:2" ht="12.75">
      <c r="A312" s="18"/>
      <c r="B312" s="14" t="s">
        <v>655</v>
      </c>
    </row>
    <row r="313" spans="1:2" ht="12.75">
      <c r="A313" s="18"/>
      <c r="B313" t="s">
        <v>41</v>
      </c>
    </row>
    <row r="314" ht="12.75">
      <c r="A314" s="18"/>
    </row>
    <row r="315" spans="1:2" ht="12.75">
      <c r="A315" s="18"/>
      <c r="B315" s="14" t="s">
        <v>656</v>
      </c>
    </row>
    <row r="316" spans="1:2" ht="12.75">
      <c r="A316" s="18"/>
      <c r="B316" s="14" t="s">
        <v>659</v>
      </c>
    </row>
    <row r="317" spans="1:2" ht="12.75">
      <c r="A317" s="18"/>
      <c r="B317" s="14" t="s">
        <v>657</v>
      </c>
    </row>
    <row r="318" spans="1:2" ht="12.75">
      <c r="A318" s="18"/>
      <c r="B318" s="14" t="s">
        <v>658</v>
      </c>
    </row>
    <row r="319" ht="12.75">
      <c r="A319" s="18"/>
    </row>
    <row r="320" spans="1:2" ht="12.75">
      <c r="A320" s="18"/>
      <c r="B320" s="14" t="s">
        <v>660</v>
      </c>
    </row>
    <row r="321" spans="1:2" ht="12.75">
      <c r="A321" s="18"/>
      <c r="B321" s="14" t="s">
        <v>661</v>
      </c>
    </row>
    <row r="322" ht="12.75">
      <c r="A322" s="18"/>
    </row>
    <row r="323" spans="1:2" ht="12.75">
      <c r="A323" s="18"/>
      <c r="B323" s="14" t="s">
        <v>662</v>
      </c>
    </row>
    <row r="324" spans="1:2" ht="12.75">
      <c r="A324" s="18"/>
      <c r="B324" s="14" t="s">
        <v>663</v>
      </c>
    </row>
    <row r="325" ht="12.75">
      <c r="A325" s="17"/>
    </row>
    <row r="326" spans="1:2" ht="12.75">
      <c r="A326" s="17"/>
      <c r="B326" s="14" t="s">
        <v>664</v>
      </c>
    </row>
    <row r="327" spans="1:2" ht="12.75">
      <c r="A327" s="17"/>
      <c r="B327" s="14" t="s">
        <v>665</v>
      </c>
    </row>
    <row r="328" ht="12.75">
      <c r="A328" s="17"/>
    </row>
    <row r="329" spans="1:2" ht="12.75">
      <c r="A329" s="107" t="s">
        <v>666</v>
      </c>
      <c r="B329" s="4" t="s">
        <v>43</v>
      </c>
    </row>
    <row r="330" spans="1:2" ht="12.75">
      <c r="A330" s="17"/>
      <c r="B330" s="14" t="s">
        <v>667</v>
      </c>
    </row>
    <row r="331" spans="1:2" ht="12.75">
      <c r="A331" s="17"/>
      <c r="B331" t="s">
        <v>44</v>
      </c>
    </row>
    <row r="332" spans="1:2" ht="12.75">
      <c r="A332" s="17"/>
      <c r="B332" s="14" t="s">
        <v>668</v>
      </c>
    </row>
    <row r="333" spans="1:5" ht="12.75">
      <c r="A333" s="17"/>
      <c r="B333" s="144" t="s">
        <v>908</v>
      </c>
      <c r="D333" s="63"/>
      <c r="E333" s="63"/>
    </row>
    <row r="334" ht="12.75">
      <c r="A334" s="17"/>
    </row>
    <row r="335" spans="1:2" ht="12.75">
      <c r="A335" s="107" t="s">
        <v>37</v>
      </c>
      <c r="B335" s="4" t="s">
        <v>266</v>
      </c>
    </row>
    <row r="336" spans="1:2" ht="12.75">
      <c r="A336" s="17"/>
      <c r="B336" t="s">
        <v>267</v>
      </c>
    </row>
    <row r="337" spans="1:2" ht="12.75">
      <c r="A337" s="17"/>
      <c r="B337" t="s">
        <v>268</v>
      </c>
    </row>
    <row r="338" spans="1:2" ht="12.75">
      <c r="A338" s="17"/>
      <c r="B338" t="s">
        <v>269</v>
      </c>
    </row>
    <row r="339" spans="1:2" ht="12.75">
      <c r="A339" s="17"/>
      <c r="B339" t="s">
        <v>270</v>
      </c>
    </row>
    <row r="340" ht="12.75">
      <c r="A340" s="17"/>
    </row>
    <row r="341" spans="1:2" ht="12.75">
      <c r="A341" s="17"/>
      <c r="B341" t="s">
        <v>293</v>
      </c>
    </row>
    <row r="342" spans="1:2" ht="12.75">
      <c r="A342" s="17"/>
      <c r="B342" t="s">
        <v>294</v>
      </c>
    </row>
    <row r="343" spans="1:2" ht="12.75">
      <c r="A343" s="17"/>
      <c r="B343" t="s">
        <v>295</v>
      </c>
    </row>
    <row r="344" spans="1:4" ht="12.75">
      <c r="A344" s="17"/>
      <c r="B344" t="s">
        <v>425</v>
      </c>
      <c r="D344" s="144"/>
    </row>
    <row r="345" spans="1:2" ht="12.75">
      <c r="A345" s="17"/>
      <c r="B345" t="s">
        <v>296</v>
      </c>
    </row>
    <row r="346" spans="1:2" ht="12.75">
      <c r="A346" s="17"/>
      <c r="B346" t="s">
        <v>297</v>
      </c>
    </row>
    <row r="347" ht="12.75">
      <c r="A347" s="17"/>
    </row>
    <row r="350" spans="1:10" ht="12.75">
      <c r="A350" s="9" t="str">
        <f>CoverIndex!$A$11</f>
        <v>TOWN OF EAST FREMANTLE</v>
      </c>
      <c r="B350" s="8"/>
      <c r="C350" s="8"/>
      <c r="D350" s="8"/>
      <c r="E350" s="8"/>
      <c r="F350" s="8"/>
      <c r="G350" s="8"/>
      <c r="H350" s="8"/>
      <c r="I350" s="8"/>
      <c r="J350" s="8"/>
    </row>
    <row r="351" spans="1:10" ht="12.75">
      <c r="A351" s="9" t="s">
        <v>236</v>
      </c>
      <c r="B351" s="8"/>
      <c r="C351" s="8"/>
      <c r="D351" s="8"/>
      <c r="E351" s="8"/>
      <c r="F351" s="8"/>
      <c r="G351" s="8"/>
      <c r="H351" s="8"/>
      <c r="I351" s="8"/>
      <c r="J351" s="8"/>
    </row>
    <row r="352" spans="1:10" ht="12.75">
      <c r="A352" s="9" t="str">
        <f>SoCI!$B$6</f>
        <v>FOR THE YEAR ENDED 30TH JUNE 2011</v>
      </c>
      <c r="B352" s="8"/>
      <c r="C352" s="8"/>
      <c r="D352" s="8"/>
      <c r="E352" s="8"/>
      <c r="F352" s="8"/>
      <c r="G352" s="8"/>
      <c r="H352" s="8"/>
      <c r="I352" s="8"/>
      <c r="J352" s="8"/>
    </row>
    <row r="354" spans="1:2" ht="12.75">
      <c r="A354" s="18" t="s">
        <v>237</v>
      </c>
      <c r="B354" s="4" t="s">
        <v>251</v>
      </c>
    </row>
    <row r="355" spans="1:2" s="138" customFormat="1" ht="12.75">
      <c r="A355" s="18"/>
      <c r="B355" s="4"/>
    </row>
    <row r="356" spans="1:2" s="138" customFormat="1" ht="12.75">
      <c r="A356" s="107" t="s">
        <v>418</v>
      </c>
      <c r="B356" s="4" t="s">
        <v>299</v>
      </c>
    </row>
    <row r="357" spans="1:8" s="138" customFormat="1" ht="12.75">
      <c r="A357" s="18"/>
      <c r="B357" s="322" t="s">
        <v>669</v>
      </c>
      <c r="C357" s="322"/>
      <c r="D357" s="322"/>
      <c r="E357" s="322"/>
      <c r="F357" s="322"/>
      <c r="G357" s="322"/>
      <c r="H357" s="322"/>
    </row>
    <row r="358" ht="12.75">
      <c r="A358" s="18"/>
    </row>
    <row r="359" spans="1:2" ht="12.75">
      <c r="A359" s="107" t="s">
        <v>83</v>
      </c>
      <c r="B359" s="81" t="s">
        <v>540</v>
      </c>
    </row>
    <row r="360" spans="2:9" s="122" customFormat="1" ht="114.75" customHeight="1">
      <c r="B360" s="310" t="s">
        <v>729</v>
      </c>
      <c r="C360" s="310"/>
      <c r="D360" s="310"/>
      <c r="E360" s="310"/>
      <c r="F360" s="310"/>
      <c r="G360" s="310"/>
      <c r="H360" s="310"/>
      <c r="I360" s="310"/>
    </row>
    <row r="361" s="122" customFormat="1" ht="12.75"/>
    <row r="362" spans="1:2" ht="12.75">
      <c r="A362" s="107" t="s">
        <v>538</v>
      </c>
      <c r="B362" s="4" t="s">
        <v>304</v>
      </c>
    </row>
    <row r="363" spans="1:2" ht="12.75">
      <c r="A363" s="18"/>
      <c r="B363" t="s">
        <v>305</v>
      </c>
    </row>
    <row r="364" spans="1:2" ht="12.75">
      <c r="A364" s="18"/>
      <c r="B364" t="s">
        <v>306</v>
      </c>
    </row>
    <row r="365" ht="12.75">
      <c r="A365" s="18"/>
    </row>
    <row r="366" spans="1:2" ht="12.75">
      <c r="A366" s="107" t="s">
        <v>539</v>
      </c>
      <c r="B366" s="4" t="s">
        <v>307</v>
      </c>
    </row>
    <row r="367" spans="1:2" ht="12.75">
      <c r="A367" s="18"/>
      <c r="B367" t="s">
        <v>308</v>
      </c>
    </row>
    <row r="368" spans="1:2" ht="12.75">
      <c r="A368" s="18"/>
      <c r="B368" t="s">
        <v>309</v>
      </c>
    </row>
    <row r="369" ht="12.75">
      <c r="A369" s="18"/>
    </row>
    <row r="370" spans="1:2" ht="12.75">
      <c r="A370" s="107" t="s">
        <v>678</v>
      </c>
      <c r="B370" s="4" t="s">
        <v>271</v>
      </c>
    </row>
    <row r="371" spans="1:2" ht="12.75">
      <c r="A371" s="18"/>
      <c r="B371" t="s">
        <v>272</v>
      </c>
    </row>
    <row r="372" spans="1:2" ht="12.75">
      <c r="A372" s="18"/>
      <c r="B372" t="s">
        <v>273</v>
      </c>
    </row>
  </sheetData>
  <sheetProtection/>
  <mergeCells count="48">
    <mergeCell ref="B235:I235"/>
    <mergeCell ref="B237:I237"/>
    <mergeCell ref="B360:I360"/>
    <mergeCell ref="B223:I223"/>
    <mergeCell ref="B226:I226"/>
    <mergeCell ref="B229:I229"/>
    <mergeCell ref="B231:I231"/>
    <mergeCell ref="B233:I233"/>
    <mergeCell ref="B306:H306"/>
    <mergeCell ref="B357:H357"/>
    <mergeCell ref="B11:J11"/>
    <mergeCell ref="B39:H39"/>
    <mergeCell ref="B41:H41"/>
    <mergeCell ref="B44:H44"/>
    <mergeCell ref="B57:H57"/>
    <mergeCell ref="B19:J19"/>
    <mergeCell ref="B21:J21"/>
    <mergeCell ref="B205:I205"/>
    <mergeCell ref="B161:H161"/>
    <mergeCell ref="B138:H138"/>
    <mergeCell ref="B112:J112"/>
    <mergeCell ref="B59:H59"/>
    <mergeCell ref="B73:H73"/>
    <mergeCell ref="B76:H76"/>
    <mergeCell ref="B85:H85"/>
    <mergeCell ref="B87:H87"/>
    <mergeCell ref="B104:J104"/>
    <mergeCell ref="B108:J108"/>
    <mergeCell ref="B110:J110"/>
    <mergeCell ref="B168:H168"/>
    <mergeCell ref="B150:H150"/>
    <mergeCell ref="B152:H152"/>
    <mergeCell ref="B218:I218"/>
    <mergeCell ref="B106:J106"/>
    <mergeCell ref="B220:I220"/>
    <mergeCell ref="B163:H163"/>
    <mergeCell ref="B166:H166"/>
    <mergeCell ref="B193:I193"/>
    <mergeCell ref="B196:I196"/>
    <mergeCell ref="B198:I198"/>
    <mergeCell ref="B201:I201"/>
    <mergeCell ref="B190:H190"/>
    <mergeCell ref="B180:H180"/>
    <mergeCell ref="B182:H182"/>
    <mergeCell ref="B184:H184"/>
    <mergeCell ref="B186:H186"/>
    <mergeCell ref="B188:H188"/>
    <mergeCell ref="B203:I203"/>
  </mergeCells>
  <printOptions/>
  <pageMargins left="0.17" right="0.21" top="0.26" bottom="0.17" header="0.26" footer="0.17"/>
  <pageSetup horizontalDpi="600" verticalDpi="600" orientation="portrait" r:id="rId2"/>
  <headerFooter alignWithMargins="0">
    <oddFooter>&amp;CPage &amp;P</oddFooter>
  </headerFooter>
  <rowBreaks count="8" manualBreakCount="8">
    <brk id="46" max="255" man="1"/>
    <brk id="93" max="255" man="1"/>
    <brk id="139" max="255" man="1"/>
    <brk id="169" max="255" man="1"/>
    <brk id="206" max="255" man="1"/>
    <brk id="238" max="255" man="1"/>
    <brk id="290" max="255" man="1"/>
    <brk id="348" max="255" man="1"/>
  </rowBreaks>
  <drawing r:id="rId1"/>
</worksheet>
</file>

<file path=xl/worksheets/sheet8.xml><?xml version="1.0" encoding="utf-8"?>
<worksheet xmlns="http://schemas.openxmlformats.org/spreadsheetml/2006/main" xmlns:r="http://schemas.openxmlformats.org/officeDocument/2006/relationships">
  <dimension ref="A2:J109"/>
  <sheetViews>
    <sheetView zoomScalePageLayoutView="0" workbookViewId="0" topLeftCell="A55">
      <selection activeCell="C62" sqref="C62"/>
    </sheetView>
  </sheetViews>
  <sheetFormatPr defaultColWidth="9.140625" defaultRowHeight="12.75"/>
  <cols>
    <col min="1" max="2" width="4.7109375" style="0" customWidth="1"/>
    <col min="3" max="3" width="25.7109375" style="0" customWidth="1"/>
    <col min="4" max="4" width="2.7109375" style="0" customWidth="1"/>
    <col min="5" max="5" width="15.7109375" style="0" customWidth="1"/>
    <col min="6" max="6" width="2.7109375" style="0" customWidth="1"/>
    <col min="7" max="7" width="15.7109375" style="0" customWidth="1"/>
    <col min="8" max="8" width="2.7109375" style="0" customWidth="1"/>
    <col min="9" max="9" width="45.7109375" style="0" customWidth="1"/>
  </cols>
  <sheetData>
    <row r="2" spans="1:10" ht="12.75">
      <c r="A2" s="9" t="str">
        <f>CoverIndex!$A$11</f>
        <v>TOWN OF EAST FREMANTLE</v>
      </c>
      <c r="B2" s="8"/>
      <c r="C2" s="8"/>
      <c r="D2" s="8"/>
      <c r="E2" s="8"/>
      <c r="F2" s="8"/>
      <c r="G2" s="8"/>
      <c r="H2" s="8"/>
      <c r="I2" s="8"/>
      <c r="J2" s="8"/>
    </row>
    <row r="3" spans="1:10" ht="12.75">
      <c r="A3" s="9" t="s">
        <v>236</v>
      </c>
      <c r="B3" s="8"/>
      <c r="C3" s="8"/>
      <c r="D3" s="8"/>
      <c r="E3" s="8"/>
      <c r="F3" s="8"/>
      <c r="G3" s="8"/>
      <c r="H3" s="8"/>
      <c r="I3" s="8"/>
      <c r="J3" s="8"/>
    </row>
    <row r="4" spans="1:10" ht="12.75">
      <c r="A4" s="9" t="str">
        <f>CoverIndex!$A$15</f>
        <v>FOR THE YEAR ENDED 30TH JUNE 2011</v>
      </c>
      <c r="B4" s="8"/>
      <c r="C4" s="8"/>
      <c r="D4" s="8"/>
      <c r="E4" s="8"/>
      <c r="F4" s="8"/>
      <c r="G4" s="8"/>
      <c r="H4" s="8"/>
      <c r="I4" s="8"/>
      <c r="J4" s="8"/>
    </row>
    <row r="6" spans="1:2" ht="12.75">
      <c r="A6" s="18" t="s">
        <v>237</v>
      </c>
      <c r="B6" s="4" t="s">
        <v>251</v>
      </c>
    </row>
    <row r="8" spans="1:2" ht="12.75">
      <c r="A8" s="105" t="s">
        <v>84</v>
      </c>
      <c r="B8" s="80" t="s">
        <v>145</v>
      </c>
    </row>
    <row r="15" spans="3:9" ht="12.75">
      <c r="C15" s="83" t="s">
        <v>547</v>
      </c>
      <c r="D15" s="83"/>
      <c r="E15" s="83" t="s">
        <v>543</v>
      </c>
      <c r="F15" s="83"/>
      <c r="G15" s="83" t="s">
        <v>544</v>
      </c>
      <c r="H15" s="83"/>
      <c r="I15" s="83" t="s">
        <v>545</v>
      </c>
    </row>
    <row r="17" spans="2:9" s="121" customFormat="1" ht="25.5">
      <c r="B17" s="124" t="s">
        <v>42</v>
      </c>
      <c r="C17" s="123" t="s">
        <v>681</v>
      </c>
      <c r="E17" s="125" t="s">
        <v>142</v>
      </c>
      <c r="F17" s="126"/>
      <c r="G17" s="127">
        <v>41275</v>
      </c>
      <c r="I17" s="123" t="s">
        <v>670</v>
      </c>
    </row>
    <row r="18" ht="51">
      <c r="I18" s="123" t="s">
        <v>671</v>
      </c>
    </row>
    <row r="19" s="121" customFormat="1" ht="12.75">
      <c r="I19" s="123"/>
    </row>
    <row r="20" spans="2:9" s="121" customFormat="1" ht="25.5">
      <c r="B20" s="124" t="s">
        <v>546</v>
      </c>
      <c r="C20" s="123" t="s">
        <v>680</v>
      </c>
      <c r="E20" s="125" t="s">
        <v>142</v>
      </c>
      <c r="F20" s="126"/>
      <c r="G20" s="127">
        <v>40544</v>
      </c>
      <c r="I20" s="123" t="s">
        <v>672</v>
      </c>
    </row>
    <row r="21" spans="2:9" s="121" customFormat="1" ht="12.75">
      <c r="B21" s="124"/>
      <c r="C21" s="123"/>
      <c r="E21" s="125"/>
      <c r="F21" s="126"/>
      <c r="G21" s="127"/>
      <c r="I21" s="123"/>
    </row>
    <row r="22" spans="2:9" s="121" customFormat="1" ht="51">
      <c r="B22" s="129" t="s">
        <v>674</v>
      </c>
      <c r="C22" s="128" t="s">
        <v>675</v>
      </c>
      <c r="E22" s="130" t="s">
        <v>676</v>
      </c>
      <c r="F22" s="126"/>
      <c r="G22" s="127">
        <v>41456</v>
      </c>
      <c r="I22" s="123" t="s">
        <v>677</v>
      </c>
    </row>
    <row r="23" spans="2:9" s="121" customFormat="1" ht="12.75">
      <c r="B23" s="124"/>
      <c r="C23" s="123"/>
      <c r="E23" s="125"/>
      <c r="F23" s="126"/>
      <c r="G23" s="127"/>
      <c r="I23" s="123"/>
    </row>
    <row r="24" spans="2:9" ht="90.75" customHeight="1">
      <c r="B24" s="124" t="s">
        <v>143</v>
      </c>
      <c r="C24" s="128" t="s">
        <v>682</v>
      </c>
      <c r="E24" s="125" t="s">
        <v>142</v>
      </c>
      <c r="F24" s="126"/>
      <c r="G24" s="127">
        <v>40544</v>
      </c>
      <c r="I24" s="128" t="s">
        <v>673</v>
      </c>
    </row>
    <row r="27" spans="1:10" ht="12.75">
      <c r="A27" s="9" t="str">
        <f>CoverIndex!$A$11</f>
        <v>TOWN OF EAST FREMANTLE</v>
      </c>
      <c r="B27" s="8"/>
      <c r="C27" s="8"/>
      <c r="D27" s="8"/>
      <c r="E27" s="8"/>
      <c r="F27" s="8"/>
      <c r="G27" s="8"/>
      <c r="H27" s="8"/>
      <c r="I27" s="8"/>
      <c r="J27" s="8"/>
    </row>
    <row r="28" spans="1:10" ht="12.75">
      <c r="A28" s="9" t="s">
        <v>236</v>
      </c>
      <c r="B28" s="8"/>
      <c r="C28" s="8"/>
      <c r="D28" s="8"/>
      <c r="E28" s="8"/>
      <c r="F28" s="8"/>
      <c r="G28" s="8"/>
      <c r="H28" s="8"/>
      <c r="I28" s="8"/>
      <c r="J28" s="8"/>
    </row>
    <row r="29" spans="1:10" ht="12.75">
      <c r="A29" s="9" t="str">
        <f>CoverIndex!$A$15</f>
        <v>FOR THE YEAR ENDED 30TH JUNE 2011</v>
      </c>
      <c r="B29" s="8"/>
      <c r="C29" s="8"/>
      <c r="D29" s="8"/>
      <c r="E29" s="8"/>
      <c r="F29" s="8"/>
      <c r="G29" s="8"/>
      <c r="H29" s="8"/>
      <c r="I29" s="8"/>
      <c r="J29" s="8"/>
    </row>
    <row r="31" spans="1:2" ht="12.75">
      <c r="A31" s="18" t="s">
        <v>237</v>
      </c>
      <c r="B31" s="4" t="s">
        <v>251</v>
      </c>
    </row>
    <row r="33" spans="1:2" ht="12.75">
      <c r="A33" s="105" t="s">
        <v>84</v>
      </c>
      <c r="B33" s="80" t="s">
        <v>146</v>
      </c>
    </row>
    <row r="35" spans="3:9" ht="12.75">
      <c r="C35" s="83" t="s">
        <v>547</v>
      </c>
      <c r="D35" s="83"/>
      <c r="E35" s="83" t="s">
        <v>543</v>
      </c>
      <c r="F35" s="83"/>
      <c r="G35" s="83" t="s">
        <v>544</v>
      </c>
      <c r="H35" s="83"/>
      <c r="I35" s="83" t="s">
        <v>545</v>
      </c>
    </row>
    <row r="37" spans="2:9" s="122" customFormat="1" ht="50.25" customHeight="1">
      <c r="B37" s="129" t="s">
        <v>548</v>
      </c>
      <c r="C37" s="128" t="s">
        <v>693</v>
      </c>
      <c r="E37" s="125" t="s">
        <v>142</v>
      </c>
      <c r="F37" s="126"/>
      <c r="G37" s="127">
        <v>41275</v>
      </c>
      <c r="I37" s="128" t="s">
        <v>695</v>
      </c>
    </row>
    <row r="38" spans="2:7" s="122" customFormat="1" ht="63.75">
      <c r="B38" s="6"/>
      <c r="C38" s="123" t="s">
        <v>694</v>
      </c>
      <c r="E38" s="108"/>
      <c r="G38" s="108"/>
    </row>
    <row r="39" spans="2:7" ht="12.75">
      <c r="B39" s="6"/>
      <c r="E39" s="108"/>
      <c r="G39" s="108"/>
    </row>
    <row r="40" spans="2:9" ht="155.25" customHeight="1">
      <c r="B40" s="129" t="s">
        <v>549</v>
      </c>
      <c r="C40" s="128" t="s">
        <v>679</v>
      </c>
      <c r="E40" s="130" t="s">
        <v>676</v>
      </c>
      <c r="F40" s="126"/>
      <c r="G40" s="127">
        <v>41456</v>
      </c>
      <c r="I40" s="131" t="s">
        <v>684</v>
      </c>
    </row>
    <row r="41" spans="2:7" ht="12.75">
      <c r="B41" s="6"/>
      <c r="E41" s="108"/>
      <c r="G41" s="108"/>
    </row>
    <row r="42" spans="2:9" ht="89.25">
      <c r="B42" s="129" t="s">
        <v>144</v>
      </c>
      <c r="C42" s="128" t="s">
        <v>683</v>
      </c>
      <c r="E42" s="130" t="s">
        <v>676</v>
      </c>
      <c r="G42" s="127">
        <v>40544</v>
      </c>
      <c r="I42" s="131" t="s">
        <v>685</v>
      </c>
    </row>
    <row r="43" spans="2:7" ht="12.75">
      <c r="B43" s="6"/>
      <c r="E43" s="108"/>
      <c r="G43" s="108"/>
    </row>
    <row r="44" spans="2:7" ht="12.75">
      <c r="B44" s="6"/>
      <c r="E44" s="108"/>
      <c r="G44" s="108"/>
    </row>
    <row r="45" spans="1:10" s="121" customFormat="1" ht="12.75">
      <c r="A45" s="9" t="str">
        <f>CoverIndex!$A$11</f>
        <v>TOWN OF EAST FREMANTLE</v>
      </c>
      <c r="B45" s="8"/>
      <c r="C45" s="8"/>
      <c r="D45" s="8"/>
      <c r="E45" s="8"/>
      <c r="F45" s="8"/>
      <c r="G45" s="8"/>
      <c r="H45" s="8"/>
      <c r="I45" s="8"/>
      <c r="J45" s="8"/>
    </row>
    <row r="46" spans="1:10" s="121" customFormat="1" ht="12.75">
      <c r="A46" s="9" t="s">
        <v>236</v>
      </c>
      <c r="B46" s="8"/>
      <c r="C46" s="8"/>
      <c r="D46" s="8"/>
      <c r="E46" s="8"/>
      <c r="F46" s="8"/>
      <c r="G46" s="8"/>
      <c r="H46" s="8"/>
      <c r="I46" s="8"/>
      <c r="J46" s="8"/>
    </row>
    <row r="47" spans="1:10" s="121" customFormat="1" ht="12.75">
      <c r="A47" s="9" t="str">
        <f>CoverIndex!$A$15</f>
        <v>FOR THE YEAR ENDED 30TH JUNE 2011</v>
      </c>
      <c r="B47" s="8"/>
      <c r="C47" s="8"/>
      <c r="D47" s="8"/>
      <c r="E47" s="8"/>
      <c r="F47" s="8"/>
      <c r="G47" s="8"/>
      <c r="H47" s="8"/>
      <c r="I47" s="8"/>
      <c r="J47" s="8"/>
    </row>
    <row r="48" s="121" customFormat="1" ht="12.75"/>
    <row r="49" spans="1:2" s="121" customFormat="1" ht="12.75">
      <c r="A49" s="18" t="s">
        <v>237</v>
      </c>
      <c r="B49" s="4" t="s">
        <v>251</v>
      </c>
    </row>
    <row r="50" s="121" customFormat="1" ht="12.75"/>
    <row r="51" spans="1:2" s="121" customFormat="1" ht="12.75">
      <c r="A51" s="105" t="s">
        <v>84</v>
      </c>
      <c r="B51" s="80" t="s">
        <v>146</v>
      </c>
    </row>
    <row r="52" spans="1:2" s="138" customFormat="1" ht="12.75">
      <c r="A52" s="105"/>
      <c r="B52" s="80"/>
    </row>
    <row r="53" spans="1:9" s="138" customFormat="1" ht="12.75">
      <c r="A53" s="105"/>
      <c r="B53" s="80"/>
      <c r="C53" s="83" t="s">
        <v>547</v>
      </c>
      <c r="D53" s="83"/>
      <c r="E53" s="83" t="s">
        <v>543</v>
      </c>
      <c r="F53" s="83"/>
      <c r="G53" s="83" t="s">
        <v>544</v>
      </c>
      <c r="H53" s="83"/>
      <c r="I53" s="83" t="s">
        <v>545</v>
      </c>
    </row>
    <row r="54" spans="2:7" s="121" customFormat="1" ht="12.75">
      <c r="B54" s="6"/>
      <c r="E54" s="108"/>
      <c r="G54" s="108"/>
    </row>
    <row r="55" spans="2:9" s="121" customFormat="1" ht="114.75">
      <c r="B55" s="129" t="s">
        <v>686</v>
      </c>
      <c r="C55" s="128" t="s">
        <v>687</v>
      </c>
      <c r="E55" s="130" t="s">
        <v>688</v>
      </c>
      <c r="G55" s="127">
        <v>40544</v>
      </c>
      <c r="I55" s="131" t="s">
        <v>689</v>
      </c>
    </row>
    <row r="56" spans="2:7" s="121" customFormat="1" ht="12.75">
      <c r="B56" s="6"/>
      <c r="E56" s="108"/>
      <c r="G56" s="108"/>
    </row>
    <row r="57" spans="2:9" s="121" customFormat="1" ht="64.5" customHeight="1">
      <c r="B57" s="129" t="s">
        <v>690</v>
      </c>
      <c r="C57" s="128" t="s">
        <v>699</v>
      </c>
      <c r="E57" s="127" t="s">
        <v>691</v>
      </c>
      <c r="G57" s="127">
        <v>40725</v>
      </c>
      <c r="I57" s="131" t="s">
        <v>741</v>
      </c>
    </row>
    <row r="58" spans="2:7" s="121" customFormat="1" ht="12.75">
      <c r="B58" s="6"/>
      <c r="E58" s="108"/>
      <c r="G58" s="108"/>
    </row>
    <row r="59" spans="2:9" s="121" customFormat="1" ht="51.75" customHeight="1">
      <c r="B59" s="129" t="s">
        <v>692</v>
      </c>
      <c r="C59" s="128" t="s">
        <v>696</v>
      </c>
      <c r="D59" s="122"/>
      <c r="E59" s="130" t="s">
        <v>697</v>
      </c>
      <c r="F59" s="126"/>
      <c r="G59" s="127">
        <v>41275</v>
      </c>
      <c r="H59" s="122"/>
      <c r="I59" s="128" t="s">
        <v>695</v>
      </c>
    </row>
    <row r="60" spans="2:9" s="121" customFormat="1" ht="76.5">
      <c r="B60" s="6"/>
      <c r="C60" s="284" t="s">
        <v>975</v>
      </c>
      <c r="D60" s="122"/>
      <c r="E60" s="108"/>
      <c r="F60" s="122"/>
      <c r="G60" s="108"/>
      <c r="H60" s="122"/>
      <c r="I60" s="122"/>
    </row>
    <row r="61" spans="2:7" s="121" customFormat="1" ht="12.75">
      <c r="B61" s="6"/>
      <c r="E61" s="108"/>
      <c r="G61" s="108"/>
    </row>
    <row r="62" spans="2:9" s="121" customFormat="1" ht="89.25">
      <c r="B62" s="129" t="s">
        <v>698</v>
      </c>
      <c r="C62" s="283" t="s">
        <v>976</v>
      </c>
      <c r="E62" s="130" t="s">
        <v>697</v>
      </c>
      <c r="G62" s="127">
        <v>40909</v>
      </c>
      <c r="I62" s="131" t="s">
        <v>700</v>
      </c>
    </row>
    <row r="63" spans="2:7" s="121" customFormat="1" ht="12.75">
      <c r="B63" s="6"/>
      <c r="E63" s="108"/>
      <c r="G63" s="108"/>
    </row>
    <row r="64" spans="2:7" s="121" customFormat="1" ht="12.75">
      <c r="B64" s="6"/>
      <c r="E64" s="108"/>
      <c r="G64" s="108"/>
    </row>
    <row r="65" spans="1:10" ht="12.75">
      <c r="A65" s="9" t="str">
        <f>CoverIndex!$A$11</f>
        <v>TOWN OF EAST FREMANTLE</v>
      </c>
      <c r="B65" s="8"/>
      <c r="C65" s="8"/>
      <c r="D65" s="8"/>
      <c r="E65" s="8"/>
      <c r="F65" s="8"/>
      <c r="G65" s="8"/>
      <c r="H65" s="8"/>
      <c r="I65" s="8"/>
      <c r="J65" s="8"/>
    </row>
    <row r="66" spans="1:10" ht="12.75">
      <c r="A66" s="9" t="s">
        <v>236</v>
      </c>
      <c r="B66" s="8"/>
      <c r="C66" s="8"/>
      <c r="D66" s="8"/>
      <c r="E66" s="8"/>
      <c r="F66" s="8"/>
      <c r="G66" s="8"/>
      <c r="H66" s="8"/>
      <c r="I66" s="8"/>
      <c r="J66" s="8"/>
    </row>
    <row r="67" spans="1:10" ht="12.75">
      <c r="A67" s="9" t="str">
        <f>CoverIndex!$A$15</f>
        <v>FOR THE YEAR ENDED 30TH JUNE 2011</v>
      </c>
      <c r="B67" s="8"/>
      <c r="C67" s="8"/>
      <c r="D67" s="8"/>
      <c r="E67" s="8"/>
      <c r="F67" s="8"/>
      <c r="G67" s="8"/>
      <c r="H67" s="8"/>
      <c r="I67" s="8"/>
      <c r="J67" s="8"/>
    </row>
    <row r="69" spans="1:2" ht="12.75">
      <c r="A69" s="18" t="s">
        <v>237</v>
      </c>
      <c r="B69" s="4" t="s">
        <v>251</v>
      </c>
    </row>
    <row r="71" spans="1:2" ht="12.75">
      <c r="A71" s="105" t="s">
        <v>84</v>
      </c>
      <c r="B71" s="80" t="s">
        <v>146</v>
      </c>
    </row>
    <row r="72" spans="1:2" ht="12.75">
      <c r="A72" s="105"/>
      <c r="B72" s="80"/>
    </row>
    <row r="73" spans="1:9" ht="12.75">
      <c r="A73" s="105"/>
      <c r="B73" s="80"/>
      <c r="C73" s="83" t="s">
        <v>547</v>
      </c>
      <c r="D73" s="83"/>
      <c r="E73" s="83" t="s">
        <v>543</v>
      </c>
      <c r="F73" s="83"/>
      <c r="G73" s="83" t="s">
        <v>544</v>
      </c>
      <c r="H73" s="83"/>
      <c r="I73" s="83" t="s">
        <v>545</v>
      </c>
    </row>
    <row r="75" spans="2:3" s="122" customFormat="1" ht="12.75">
      <c r="B75" s="129" t="s">
        <v>698</v>
      </c>
      <c r="C75" s="14" t="s">
        <v>275</v>
      </c>
    </row>
    <row r="76" s="122" customFormat="1" ht="12.75"/>
    <row r="77" spans="3:9" s="122" customFormat="1" ht="102">
      <c r="C77" s="128" t="s">
        <v>740</v>
      </c>
      <c r="E77" s="130" t="s">
        <v>697</v>
      </c>
      <c r="G77" s="127">
        <v>40725</v>
      </c>
      <c r="I77" s="131" t="s">
        <v>700</v>
      </c>
    </row>
    <row r="78" s="122" customFormat="1" ht="12.75"/>
    <row r="79" spans="3:9" s="122" customFormat="1" ht="89.25">
      <c r="C79" s="123" t="s">
        <v>701</v>
      </c>
      <c r="E79" s="125" t="s">
        <v>142</v>
      </c>
      <c r="F79" s="126"/>
      <c r="G79" s="127">
        <v>40544</v>
      </c>
      <c r="I79" s="131"/>
    </row>
    <row r="80" s="122" customFormat="1" ht="12.75"/>
    <row r="81" spans="3:7" s="122" customFormat="1" ht="76.5">
      <c r="C81" s="128" t="s">
        <v>702</v>
      </c>
      <c r="E81" s="130" t="s">
        <v>697</v>
      </c>
      <c r="F81" s="126"/>
      <c r="G81" s="127">
        <v>41275</v>
      </c>
    </row>
    <row r="82" s="122" customFormat="1" ht="12.75"/>
    <row r="83" ht="12.75">
      <c r="C83" t="s">
        <v>550</v>
      </c>
    </row>
    <row r="85" ht="12.75">
      <c r="C85" s="13" t="s">
        <v>148</v>
      </c>
    </row>
    <row r="88" spans="1:10" ht="12.75">
      <c r="A88" s="9" t="str">
        <f>CoverIndex!$A$11</f>
        <v>TOWN OF EAST FREMANTLE</v>
      </c>
      <c r="B88" s="8"/>
      <c r="C88" s="8"/>
      <c r="D88" s="8"/>
      <c r="E88" s="8"/>
      <c r="F88" s="8"/>
      <c r="G88" s="8"/>
      <c r="H88" s="8"/>
      <c r="I88" s="8"/>
      <c r="J88" s="8"/>
    </row>
    <row r="89" spans="1:10" ht="12.75">
      <c r="A89" s="9" t="s">
        <v>236</v>
      </c>
      <c r="B89" s="8"/>
      <c r="C89" s="8"/>
      <c r="D89" s="8"/>
      <c r="E89" s="8"/>
      <c r="F89" s="8"/>
      <c r="G89" s="8"/>
      <c r="H89" s="8"/>
      <c r="I89" s="8"/>
      <c r="J89" s="8"/>
    </row>
    <row r="90" spans="1:10" ht="12.75">
      <c r="A90" s="9" t="str">
        <f>CoverIndex!$A$15</f>
        <v>FOR THE YEAR ENDED 30TH JUNE 2011</v>
      </c>
      <c r="B90" s="8"/>
      <c r="C90" s="8"/>
      <c r="D90" s="8"/>
      <c r="E90" s="8"/>
      <c r="F90" s="8"/>
      <c r="G90" s="8"/>
      <c r="H90" s="8"/>
      <c r="I90" s="8"/>
      <c r="J90" s="8"/>
    </row>
    <row r="92" spans="1:2" ht="12.75">
      <c r="A92" s="18" t="s">
        <v>237</v>
      </c>
      <c r="B92" s="4" t="s">
        <v>251</v>
      </c>
    </row>
    <row r="94" spans="1:2" ht="12.75">
      <c r="A94" s="105" t="s">
        <v>274</v>
      </c>
      <c r="B94" s="80" t="s">
        <v>147</v>
      </c>
    </row>
    <row r="95" spans="1:2" ht="12.75">
      <c r="A95" s="105"/>
      <c r="B95" s="80"/>
    </row>
    <row r="96" spans="2:9" ht="25.5" customHeight="1">
      <c r="B96" s="310" t="s">
        <v>730</v>
      </c>
      <c r="C96" s="310"/>
      <c r="D96" s="310"/>
      <c r="E96" s="310"/>
      <c r="F96" s="310"/>
      <c r="G96" s="310"/>
      <c r="H96" s="310"/>
      <c r="I96" s="310"/>
    </row>
    <row r="98" spans="2:9" ht="12.75">
      <c r="B98" s="312" t="s">
        <v>731</v>
      </c>
      <c r="C98" s="317"/>
      <c r="D98" s="317"/>
      <c r="E98" s="317"/>
      <c r="F98" s="317"/>
      <c r="G98" s="317"/>
      <c r="H98" s="317"/>
      <c r="I98" s="317"/>
    </row>
    <row r="100" ht="12.75">
      <c r="C100" s="14" t="s">
        <v>732</v>
      </c>
    </row>
    <row r="101" ht="12.75">
      <c r="C101" s="14" t="s">
        <v>733</v>
      </c>
    </row>
    <row r="102" ht="12.75">
      <c r="C102" s="14" t="s">
        <v>734</v>
      </c>
    </row>
    <row r="103" ht="12.75">
      <c r="C103" s="14" t="s">
        <v>735</v>
      </c>
    </row>
    <row r="104" ht="12.75">
      <c r="C104" s="14" t="s">
        <v>736</v>
      </c>
    </row>
    <row r="105" ht="12.75">
      <c r="C105" s="14" t="s">
        <v>737</v>
      </c>
    </row>
    <row r="107" ht="12.75">
      <c r="C107" s="14" t="s">
        <v>738</v>
      </c>
    </row>
    <row r="109" spans="2:9" ht="37.5" customHeight="1">
      <c r="B109" s="323" t="s">
        <v>739</v>
      </c>
      <c r="C109" s="324"/>
      <c r="D109" s="324"/>
      <c r="E109" s="324"/>
      <c r="F109" s="324"/>
      <c r="G109" s="324"/>
      <c r="H109" s="324"/>
      <c r="I109" s="324"/>
    </row>
  </sheetData>
  <sheetProtection/>
  <mergeCells count="3">
    <mergeCell ref="B96:I96"/>
    <mergeCell ref="B98:I98"/>
    <mergeCell ref="B109:I109"/>
  </mergeCells>
  <printOptions/>
  <pageMargins left="0.75" right="0.75" top="0.19" bottom="0.17" header="0.19" footer="0.17"/>
  <pageSetup horizontalDpi="600" verticalDpi="600" orientation="landscape" paperSize="9" r:id="rId2"/>
  <headerFooter alignWithMargins="0">
    <oddFooter>&amp;CPage &amp;P</oddFooter>
  </headerFooter>
  <rowBreaks count="4" manualBreakCount="4">
    <brk id="25" max="255" man="1"/>
    <brk id="43" max="255" man="1"/>
    <brk id="63" max="255" man="1"/>
    <brk id="86" max="255" man="1"/>
  </rowBreaks>
  <ignoredErrors>
    <ignoredError sqref="A6 A31 A69" numberStoredAsText="1"/>
  </ignoredErrors>
  <drawing r:id="rId1"/>
</worksheet>
</file>

<file path=xl/worksheets/sheet9.xml><?xml version="1.0" encoding="utf-8"?>
<worksheet xmlns="http://schemas.openxmlformats.org/spreadsheetml/2006/main" xmlns:r="http://schemas.openxmlformats.org/officeDocument/2006/relationships">
  <dimension ref="A3:I199"/>
  <sheetViews>
    <sheetView zoomScalePageLayoutView="0" workbookViewId="0" topLeftCell="A1">
      <selection activeCell="B26" sqref="B26"/>
    </sheetView>
  </sheetViews>
  <sheetFormatPr defaultColWidth="9.140625" defaultRowHeight="12.75"/>
  <cols>
    <col min="1" max="1" width="8.8515625" style="0" customWidth="1"/>
    <col min="2" max="2" width="32.7109375" style="0" customWidth="1"/>
    <col min="3" max="3" width="5.8515625" style="0" customWidth="1"/>
    <col min="4" max="4" width="11.7109375" style="0" customWidth="1"/>
    <col min="5" max="5" width="3.57421875" style="0" customWidth="1"/>
    <col min="6" max="6" width="11.7109375" style="0" customWidth="1"/>
    <col min="7" max="7" width="2.7109375" style="0" customWidth="1"/>
    <col min="8" max="8" width="11.7109375" style="0" customWidth="1"/>
    <col min="9" max="9" width="2.7109375" style="0" customWidth="1"/>
  </cols>
  <sheetData>
    <row r="3" spans="1:8" ht="12.75">
      <c r="A3" s="9" t="str">
        <f>CoverIndex!$A$11</f>
        <v>TOWN OF EAST FREMANTLE</v>
      </c>
      <c r="B3" s="9"/>
      <c r="C3" s="9"/>
      <c r="D3" s="9"/>
      <c r="E3" s="9"/>
      <c r="F3" s="9"/>
      <c r="G3" s="9"/>
      <c r="H3" s="9"/>
    </row>
    <row r="4" spans="1:8" ht="12.75">
      <c r="A4" s="9" t="s">
        <v>236</v>
      </c>
      <c r="B4" s="9"/>
      <c r="C4" s="9"/>
      <c r="D4" s="9"/>
      <c r="E4" s="9"/>
      <c r="F4" s="9"/>
      <c r="G4" s="9"/>
      <c r="H4" s="9"/>
    </row>
    <row r="5" spans="1:8" ht="12.75">
      <c r="A5" s="9" t="str">
        <f>CoverIndex!A15</f>
        <v>FOR THE YEAR ENDED 30TH JUNE 2011</v>
      </c>
      <c r="B5" s="9"/>
      <c r="C5" s="9"/>
      <c r="D5" s="9"/>
      <c r="E5" s="9"/>
      <c r="F5" s="9"/>
      <c r="G5" s="9"/>
      <c r="H5" s="9"/>
    </row>
    <row r="8" spans="1:8" ht="12.75">
      <c r="A8" s="18" t="s">
        <v>541</v>
      </c>
      <c r="B8" s="4" t="s">
        <v>149</v>
      </c>
      <c r="F8" s="110" t="s">
        <v>560</v>
      </c>
      <c r="G8" s="7"/>
      <c r="H8" s="110" t="s">
        <v>122</v>
      </c>
    </row>
    <row r="9" spans="6:8" ht="12.75">
      <c r="F9" s="7" t="s">
        <v>174</v>
      </c>
      <c r="G9" s="7"/>
      <c r="H9" s="7" t="s">
        <v>174</v>
      </c>
    </row>
    <row r="11" spans="1:2" ht="12.75">
      <c r="A11" s="105" t="s">
        <v>241</v>
      </c>
      <c r="B11" s="4" t="s">
        <v>65</v>
      </c>
    </row>
    <row r="12" ht="12.75">
      <c r="B12" s="4"/>
    </row>
    <row r="13" ht="12.75">
      <c r="B13" s="77" t="s">
        <v>150</v>
      </c>
    </row>
    <row r="15" ht="12.75">
      <c r="B15" t="s">
        <v>49</v>
      </c>
    </row>
    <row r="17" spans="6:8" ht="12.75">
      <c r="F17" s="11"/>
      <c r="G17" s="11"/>
      <c r="H17" s="11"/>
    </row>
    <row r="18" spans="2:8" ht="12.75">
      <c r="B18" s="160" t="s">
        <v>310</v>
      </c>
      <c r="C18" s="144"/>
      <c r="D18" s="144"/>
      <c r="E18" s="144"/>
      <c r="F18" s="142"/>
      <c r="G18" s="142"/>
      <c r="H18" s="142"/>
    </row>
    <row r="19" spans="2:8" ht="12.75">
      <c r="B19" s="202" t="s">
        <v>311</v>
      </c>
      <c r="C19" s="144"/>
      <c r="D19" s="144"/>
      <c r="E19" s="186"/>
      <c r="F19" s="142">
        <v>11755</v>
      </c>
      <c r="G19" s="142"/>
      <c r="H19" s="142">
        <v>11255</v>
      </c>
    </row>
    <row r="20" spans="2:8" ht="12.75">
      <c r="B20" s="202" t="s">
        <v>312</v>
      </c>
      <c r="C20" s="144"/>
      <c r="D20" s="144"/>
      <c r="E20" s="144"/>
      <c r="F20" s="142">
        <v>7200</v>
      </c>
      <c r="G20" s="142"/>
      <c r="H20" s="142">
        <v>1250</v>
      </c>
    </row>
    <row r="21" spans="2:8" ht="12.75">
      <c r="B21" s="144"/>
      <c r="C21" s="144"/>
      <c r="D21" s="144"/>
      <c r="E21" s="144"/>
      <c r="F21" s="142"/>
      <c r="G21" s="142"/>
      <c r="H21" s="142"/>
    </row>
    <row r="22" spans="2:8" ht="12.75">
      <c r="B22" s="160" t="s">
        <v>313</v>
      </c>
      <c r="C22" s="144"/>
      <c r="D22" s="144"/>
      <c r="E22" s="144"/>
      <c r="F22" s="142"/>
      <c r="G22" s="142"/>
      <c r="H22" s="142"/>
    </row>
    <row r="23" spans="2:8" ht="12.75">
      <c r="B23" s="144" t="s">
        <v>255</v>
      </c>
      <c r="C23" s="144"/>
      <c r="D23" s="144"/>
      <c r="E23" s="186"/>
      <c r="F23" s="142">
        <v>287305</v>
      </c>
      <c r="G23" s="142"/>
      <c r="H23" s="142">
        <v>279533</v>
      </c>
    </row>
    <row r="24" spans="2:8" ht="12.75">
      <c r="B24" s="144" t="s">
        <v>256</v>
      </c>
      <c r="C24" s="144"/>
      <c r="D24" s="144"/>
      <c r="E24" s="186"/>
      <c r="F24" s="142">
        <v>20912</v>
      </c>
      <c r="G24" s="142"/>
      <c r="H24" s="142">
        <v>22051</v>
      </c>
    </row>
    <row r="25" spans="2:8" ht="12.75">
      <c r="B25" s="144" t="s">
        <v>257</v>
      </c>
      <c r="C25" s="144"/>
      <c r="D25" s="144"/>
      <c r="E25" s="186"/>
      <c r="F25" s="142">
        <v>133976</v>
      </c>
      <c r="G25" s="142"/>
      <c r="H25" s="142">
        <v>134159</v>
      </c>
    </row>
    <row r="26" spans="2:8" ht="12.75">
      <c r="B26" s="159" t="s">
        <v>977</v>
      </c>
      <c r="C26" s="144"/>
      <c r="D26" s="144"/>
      <c r="E26" s="186"/>
      <c r="F26" s="142">
        <v>285619</v>
      </c>
      <c r="G26" s="142"/>
      <c r="H26" s="142">
        <v>270149</v>
      </c>
    </row>
    <row r="27" spans="2:8" ht="13.5" thickBot="1">
      <c r="B27" s="144"/>
      <c r="C27" s="144"/>
      <c r="D27" s="144"/>
      <c r="E27" s="186"/>
      <c r="F27" s="190">
        <f>SUM(F23:F26)</f>
        <v>727812</v>
      </c>
      <c r="G27" s="153"/>
      <c r="H27" s="190">
        <f>SUM(H23:H26)</f>
        <v>705892</v>
      </c>
    </row>
    <row r="28" spans="2:8" ht="13.5" thickTop="1">
      <c r="B28" s="92" t="s">
        <v>151</v>
      </c>
      <c r="F28" s="11"/>
      <c r="G28" s="11"/>
      <c r="H28" s="11"/>
    </row>
    <row r="29" spans="2:8" ht="12.75">
      <c r="B29" s="144" t="s">
        <v>909</v>
      </c>
      <c r="C29" s="144"/>
      <c r="D29" s="144"/>
      <c r="E29" s="144"/>
      <c r="F29" s="142">
        <v>36877</v>
      </c>
      <c r="G29" s="142"/>
      <c r="H29" s="142">
        <v>45140</v>
      </c>
    </row>
    <row r="30" spans="2:8" ht="13.5" thickBot="1">
      <c r="B30" s="63"/>
      <c r="F30" s="69">
        <f>SUM(F29:F29)</f>
        <v>36877</v>
      </c>
      <c r="G30" s="11"/>
      <c r="H30" s="69">
        <f>SUM(H29:H29)</f>
        <v>45140</v>
      </c>
    </row>
    <row r="31" ht="13.5" thickTop="1"/>
    <row r="32" spans="2:8" ht="12.75">
      <c r="B32" s="14" t="s">
        <v>50</v>
      </c>
      <c r="D32" s="110" t="s">
        <v>560</v>
      </c>
      <c r="E32" s="7"/>
      <c r="F32" s="110" t="s">
        <v>560</v>
      </c>
      <c r="G32" s="7"/>
      <c r="H32" s="110" t="s">
        <v>122</v>
      </c>
    </row>
    <row r="33" spans="4:8" ht="12.75">
      <c r="D33" s="7" t="s">
        <v>174</v>
      </c>
      <c r="E33" s="7"/>
      <c r="F33" s="7" t="s">
        <v>175</v>
      </c>
      <c r="G33" s="7"/>
      <c r="H33" s="7" t="s">
        <v>174</v>
      </c>
    </row>
    <row r="34" spans="4:8" ht="12.75">
      <c r="D34" s="7"/>
      <c r="E34" s="7"/>
      <c r="F34" s="7" t="s">
        <v>174</v>
      </c>
      <c r="G34" s="7"/>
      <c r="H34" s="7"/>
    </row>
    <row r="35" ht="12.75">
      <c r="B35" s="4" t="s">
        <v>218</v>
      </c>
    </row>
    <row r="36" ht="12.75">
      <c r="B36" s="14" t="s">
        <v>261</v>
      </c>
    </row>
    <row r="37" spans="2:9" ht="12.75">
      <c r="B37" s="202" t="s">
        <v>317</v>
      </c>
      <c r="C37" s="144"/>
      <c r="D37" s="142">
        <v>120403</v>
      </c>
      <c r="E37" s="142"/>
      <c r="F37" s="142">
        <v>32000</v>
      </c>
      <c r="G37" s="142"/>
      <c r="H37" s="142">
        <v>78545</v>
      </c>
      <c r="I37" s="1"/>
    </row>
    <row r="38" spans="2:9" ht="12.75">
      <c r="B38" s="202" t="s">
        <v>318</v>
      </c>
      <c r="C38" s="144"/>
      <c r="D38" s="142">
        <v>214412</v>
      </c>
      <c r="E38" s="142"/>
      <c r="F38" s="142">
        <v>130000</v>
      </c>
      <c r="G38" s="142"/>
      <c r="H38" s="142">
        <v>145346</v>
      </c>
      <c r="I38" s="1"/>
    </row>
    <row r="39" spans="2:9" ht="12.75">
      <c r="B39" s="144" t="s">
        <v>910</v>
      </c>
      <c r="C39" s="144"/>
      <c r="D39" s="142">
        <v>73938</v>
      </c>
      <c r="E39" s="142"/>
      <c r="F39" s="288">
        <v>0</v>
      </c>
      <c r="G39" s="142"/>
      <c r="H39" s="142">
        <v>31019</v>
      </c>
      <c r="I39" s="1"/>
    </row>
    <row r="40" spans="4:8" ht="13.5" thickBot="1">
      <c r="D40" s="69">
        <f>SUM(D37:D39)</f>
        <v>408753</v>
      </c>
      <c r="E40" s="11"/>
      <c r="F40" s="69">
        <f>SUM(F37:F39)</f>
        <v>162000</v>
      </c>
      <c r="G40" s="11"/>
      <c r="H40" s="69">
        <f>SUM(H37:H39)</f>
        <v>254910</v>
      </c>
    </row>
    <row r="41" spans="4:8" ht="13.5" thickTop="1">
      <c r="D41" s="10"/>
      <c r="F41" s="10"/>
      <c r="H41" s="10"/>
    </row>
    <row r="42" spans="4:8" ht="12.75">
      <c r="D42" s="10"/>
      <c r="F42" s="10"/>
      <c r="H42" s="10"/>
    </row>
    <row r="44" spans="1:8" ht="12.75">
      <c r="A44" s="9" t="str">
        <f>CoverIndex!$A$11</f>
        <v>TOWN OF EAST FREMANTLE</v>
      </c>
      <c r="B44" s="9"/>
      <c r="C44" s="9"/>
      <c r="D44" s="9"/>
      <c r="E44" s="9"/>
      <c r="F44" s="9"/>
      <c r="G44" s="9"/>
      <c r="H44" s="9"/>
    </row>
    <row r="45" spans="1:8" ht="12.75">
      <c r="A45" s="9" t="s">
        <v>236</v>
      </c>
      <c r="B45" s="9"/>
      <c r="C45" s="9"/>
      <c r="D45" s="9"/>
      <c r="E45" s="9"/>
      <c r="F45" s="9"/>
      <c r="G45" s="9"/>
      <c r="H45" s="9"/>
    </row>
    <row r="46" spans="1:8" ht="12.75">
      <c r="A46" s="9" t="str">
        <f>A5</f>
        <v>FOR THE YEAR ENDED 30TH JUNE 2011</v>
      </c>
      <c r="B46" s="9"/>
      <c r="C46" s="9"/>
      <c r="D46" s="9"/>
      <c r="E46" s="9"/>
      <c r="F46" s="9"/>
      <c r="G46" s="9"/>
      <c r="H46" s="9"/>
    </row>
    <row r="49" spans="1:2" ht="12.75">
      <c r="A49" s="18" t="s">
        <v>541</v>
      </c>
      <c r="B49" s="4" t="s">
        <v>152</v>
      </c>
    </row>
    <row r="51" spans="1:2" ht="12.75">
      <c r="A51" s="105" t="s">
        <v>242</v>
      </c>
      <c r="B51" s="4" t="s">
        <v>542</v>
      </c>
    </row>
    <row r="53" spans="2:3" ht="12.75">
      <c r="B53" s="144" t="s">
        <v>808</v>
      </c>
      <c r="C53" s="144"/>
    </row>
    <row r="54" spans="2:3" ht="12.75">
      <c r="B54" s="144" t="s">
        <v>809</v>
      </c>
      <c r="C54" s="144"/>
    </row>
    <row r="55" spans="2:3" s="151" customFormat="1" ht="12.75">
      <c r="B55" s="144" t="s">
        <v>810</v>
      </c>
      <c r="C55" s="144"/>
    </row>
    <row r="56" spans="2:3" s="151" customFormat="1" ht="12.75">
      <c r="B56" s="144"/>
      <c r="C56" s="144"/>
    </row>
    <row r="57" spans="2:3" s="151" customFormat="1" ht="12.75">
      <c r="B57" s="144" t="s">
        <v>811</v>
      </c>
      <c r="C57" s="144"/>
    </row>
    <row r="58" spans="2:3" s="151" customFormat="1" ht="12.75">
      <c r="B58" s="144" t="s">
        <v>812</v>
      </c>
      <c r="C58" s="144"/>
    </row>
    <row r="59" spans="2:3" ht="12.75">
      <c r="B59" s="144"/>
      <c r="C59" s="144"/>
    </row>
    <row r="60" spans="2:3" ht="12.75">
      <c r="B60" s="160" t="s">
        <v>320</v>
      </c>
      <c r="C60" s="144"/>
    </row>
    <row r="61" spans="2:3" ht="12.75">
      <c r="B61" s="159" t="s">
        <v>845</v>
      </c>
      <c r="C61" s="144"/>
    </row>
    <row r="62" spans="2:3" s="151" customFormat="1" ht="12.75">
      <c r="B62" s="159" t="s">
        <v>846</v>
      </c>
      <c r="C62" s="144"/>
    </row>
    <row r="63" spans="2:3" s="151" customFormat="1" ht="12.75">
      <c r="B63" s="159" t="s">
        <v>813</v>
      </c>
      <c r="C63" s="144"/>
    </row>
    <row r="64" spans="2:3" ht="12.75">
      <c r="B64" s="159" t="s">
        <v>814</v>
      </c>
      <c r="C64" s="144"/>
    </row>
    <row r="65" spans="2:3" ht="12.75">
      <c r="B65" s="160"/>
      <c r="C65" s="144"/>
    </row>
    <row r="66" spans="2:3" ht="12.75">
      <c r="B66" s="160" t="s">
        <v>321</v>
      </c>
      <c r="C66" s="144"/>
    </row>
    <row r="67" spans="2:3" ht="12.75">
      <c r="B67" s="159" t="s">
        <v>815</v>
      </c>
      <c r="C67" s="144"/>
    </row>
    <row r="68" spans="2:3" ht="12.75">
      <c r="B68" s="159" t="s">
        <v>816</v>
      </c>
      <c r="C68" s="144"/>
    </row>
    <row r="69" spans="2:3" ht="12.75">
      <c r="B69" s="160"/>
      <c r="C69" s="144"/>
    </row>
    <row r="70" spans="2:3" ht="12.75">
      <c r="B70" s="160" t="s">
        <v>322</v>
      </c>
      <c r="C70" s="144"/>
    </row>
    <row r="71" spans="2:3" ht="12.75">
      <c r="B71" s="159" t="s">
        <v>817</v>
      </c>
      <c r="C71" s="144"/>
    </row>
    <row r="72" spans="2:3" ht="12.75">
      <c r="B72" s="159" t="s">
        <v>818</v>
      </c>
      <c r="C72" s="144"/>
    </row>
    <row r="73" spans="2:3" ht="12.75">
      <c r="B73" s="160"/>
      <c r="C73" s="144"/>
    </row>
    <row r="74" spans="2:3" ht="12.75">
      <c r="B74" s="160" t="s">
        <v>323</v>
      </c>
      <c r="C74" s="144"/>
    </row>
    <row r="75" spans="2:3" ht="12.75">
      <c r="B75" s="159" t="s">
        <v>819</v>
      </c>
      <c r="C75" s="144"/>
    </row>
    <row r="76" spans="2:3" s="151" customFormat="1" ht="12.75">
      <c r="B76" s="159" t="s">
        <v>820</v>
      </c>
      <c r="C76" s="144"/>
    </row>
    <row r="77" spans="2:3" s="151" customFormat="1" ht="12.75">
      <c r="B77" s="159" t="s">
        <v>821</v>
      </c>
      <c r="C77" s="144"/>
    </row>
    <row r="78" spans="2:3" ht="12.75">
      <c r="B78" s="159" t="s">
        <v>822</v>
      </c>
      <c r="C78" s="144"/>
    </row>
    <row r="79" spans="2:3" ht="12.75">
      <c r="B79" s="160"/>
      <c r="C79" s="144"/>
    </row>
    <row r="80" spans="2:3" ht="12.75">
      <c r="B80" s="160" t="s">
        <v>324</v>
      </c>
      <c r="C80" s="144"/>
    </row>
    <row r="81" spans="2:3" ht="12.75">
      <c r="B81" s="159" t="s">
        <v>847</v>
      </c>
      <c r="C81" s="144"/>
    </row>
    <row r="82" spans="2:3" ht="12.75">
      <c r="B82" s="159" t="s">
        <v>823</v>
      </c>
      <c r="C82" s="144"/>
    </row>
    <row r="83" spans="2:3" s="151" customFormat="1" ht="12.75">
      <c r="B83" s="159" t="s">
        <v>824</v>
      </c>
      <c r="C83" s="144"/>
    </row>
    <row r="84" spans="2:3" ht="12.75">
      <c r="B84" s="160"/>
      <c r="C84" s="144"/>
    </row>
    <row r="85" spans="2:3" ht="12.75">
      <c r="B85" s="160" t="s">
        <v>325</v>
      </c>
      <c r="C85" s="144"/>
    </row>
    <row r="86" spans="2:3" ht="12.75">
      <c r="B86" s="159" t="s">
        <v>825</v>
      </c>
      <c r="C86" s="144"/>
    </row>
    <row r="87" spans="2:3" ht="12.75">
      <c r="B87" s="159" t="s">
        <v>826</v>
      </c>
      <c r="C87" s="144"/>
    </row>
    <row r="88" spans="2:3" ht="12.75">
      <c r="B88" s="160"/>
      <c r="C88" s="144"/>
    </row>
    <row r="89" spans="2:3" ht="12.75">
      <c r="B89" s="160" t="s">
        <v>326</v>
      </c>
      <c r="C89" s="144"/>
    </row>
    <row r="90" spans="2:3" ht="12.75">
      <c r="B90" s="159" t="s">
        <v>840</v>
      </c>
      <c r="C90" s="144"/>
    </row>
    <row r="91" spans="2:3" ht="12.75">
      <c r="B91" s="159" t="s">
        <v>827</v>
      </c>
      <c r="C91" s="144"/>
    </row>
    <row r="92" spans="2:3" s="151" customFormat="1" ht="12.75">
      <c r="B92" s="159" t="s">
        <v>828</v>
      </c>
      <c r="C92" s="144"/>
    </row>
    <row r="93" spans="2:3" s="151" customFormat="1" ht="12.75">
      <c r="B93" s="159" t="s">
        <v>829</v>
      </c>
      <c r="C93" s="144"/>
    </row>
    <row r="94" spans="2:3" s="151" customFormat="1" ht="12.75">
      <c r="B94" s="159" t="s">
        <v>830</v>
      </c>
      <c r="C94" s="144"/>
    </row>
    <row r="95" spans="2:3" ht="12.75">
      <c r="B95" s="160"/>
      <c r="C95" s="144"/>
    </row>
    <row r="96" spans="2:3" ht="12.75">
      <c r="B96" s="160" t="s">
        <v>327</v>
      </c>
      <c r="C96" s="144"/>
    </row>
    <row r="97" spans="2:3" ht="12.75">
      <c r="B97" s="159" t="s">
        <v>841</v>
      </c>
      <c r="C97" s="144"/>
    </row>
    <row r="98" spans="2:3" ht="12.75">
      <c r="B98" s="159" t="s">
        <v>842</v>
      </c>
      <c r="C98" s="144"/>
    </row>
    <row r="99" spans="2:3" s="151" customFormat="1" ht="12.75">
      <c r="B99" s="159" t="s">
        <v>843</v>
      </c>
      <c r="C99" s="144"/>
    </row>
    <row r="100" spans="2:3" s="151" customFormat="1" ht="12.75">
      <c r="B100" s="159" t="s">
        <v>844</v>
      </c>
      <c r="C100" s="144"/>
    </row>
    <row r="101" spans="2:3" s="270" customFormat="1" ht="12.75">
      <c r="B101" s="159"/>
      <c r="C101" s="144"/>
    </row>
    <row r="102" spans="2:3" s="270" customFormat="1" ht="12.75">
      <c r="B102" s="159"/>
      <c r="C102" s="144"/>
    </row>
    <row r="103" spans="2:3" s="270" customFormat="1" ht="12.75">
      <c r="B103" s="159"/>
      <c r="C103" s="144"/>
    </row>
    <row r="104" spans="4:8" s="270" customFormat="1" ht="12.75">
      <c r="D104" s="10"/>
      <c r="F104" s="10"/>
      <c r="H104" s="10"/>
    </row>
    <row r="105" s="270" customFormat="1" ht="12.75"/>
    <row r="106" spans="1:8" s="270" customFormat="1" ht="12.75">
      <c r="A106" s="9" t="str">
        <f>CoverIndex!$A$11</f>
        <v>TOWN OF EAST FREMANTLE</v>
      </c>
      <c r="B106" s="9"/>
      <c r="C106" s="9"/>
      <c r="D106" s="9"/>
      <c r="E106" s="9"/>
      <c r="F106" s="9"/>
      <c r="G106" s="9"/>
      <c r="H106" s="9"/>
    </row>
    <row r="107" spans="1:8" s="270" customFormat="1" ht="12.75">
      <c r="A107" s="9" t="s">
        <v>236</v>
      </c>
      <c r="B107" s="9"/>
      <c r="C107" s="9"/>
      <c r="D107" s="9"/>
      <c r="E107" s="9"/>
      <c r="F107" s="9"/>
      <c r="G107" s="9"/>
      <c r="H107" s="9"/>
    </row>
    <row r="108" spans="1:8" s="270" customFormat="1" ht="12.75">
      <c r="A108" s="9" t="s">
        <v>966</v>
      </c>
      <c r="B108" s="9"/>
      <c r="C108" s="9"/>
      <c r="D108" s="9"/>
      <c r="E108" s="9"/>
      <c r="F108" s="9"/>
      <c r="G108" s="9"/>
      <c r="H108" s="9"/>
    </row>
    <row r="109" s="270" customFormat="1" ht="12.75"/>
    <row r="110" spans="2:3" s="270" customFormat="1" ht="12.75">
      <c r="B110" s="159"/>
      <c r="C110" s="144"/>
    </row>
    <row r="111" spans="2:3" s="270" customFormat="1" ht="12.75">
      <c r="B111" s="159"/>
      <c r="C111" s="144"/>
    </row>
    <row r="112" spans="2:3" s="270" customFormat="1" ht="12.75">
      <c r="B112" s="159"/>
      <c r="C112" s="144"/>
    </row>
    <row r="113" spans="2:3" ht="12.75">
      <c r="B113" s="160"/>
      <c r="C113" s="144"/>
    </row>
    <row r="114" spans="2:3" ht="12.75">
      <c r="B114" s="160" t="s">
        <v>328</v>
      </c>
      <c r="C114" s="144"/>
    </row>
    <row r="115" spans="2:3" ht="12.75">
      <c r="B115" s="159" t="s">
        <v>837</v>
      </c>
      <c r="C115" s="144"/>
    </row>
    <row r="116" spans="2:3" ht="12.75">
      <c r="B116" s="159" t="s">
        <v>838</v>
      </c>
      <c r="C116" s="144"/>
    </row>
    <row r="117" spans="2:3" ht="12.75">
      <c r="B117" s="159" t="s">
        <v>839</v>
      </c>
      <c r="C117" s="144"/>
    </row>
    <row r="118" spans="2:3" s="151" customFormat="1" ht="12.75">
      <c r="B118" s="159"/>
      <c r="C118" s="144"/>
    </row>
    <row r="119" spans="2:3" ht="12.75">
      <c r="B119" s="158" t="s">
        <v>68</v>
      </c>
      <c r="C119" s="144"/>
    </row>
    <row r="120" spans="2:8" ht="12.75">
      <c r="B120" s="159" t="s">
        <v>834</v>
      </c>
      <c r="C120" s="144"/>
      <c r="F120" s="12"/>
      <c r="H120" s="12"/>
    </row>
    <row r="121" spans="2:8" s="151" customFormat="1" ht="12.75">
      <c r="B121" s="159" t="s">
        <v>835</v>
      </c>
      <c r="C121" s="144"/>
      <c r="F121" s="12"/>
      <c r="H121" s="12"/>
    </row>
    <row r="122" spans="2:8" ht="12.75">
      <c r="B122" s="159" t="s">
        <v>836</v>
      </c>
      <c r="C122" s="144"/>
      <c r="F122" s="12"/>
      <c r="H122" s="12"/>
    </row>
    <row r="123" spans="2:3" ht="12.75">
      <c r="B123" s="144"/>
      <c r="C123" s="144"/>
    </row>
    <row r="124" spans="2:3" ht="12.75">
      <c r="B124" s="158" t="s">
        <v>69</v>
      </c>
      <c r="C124" s="144"/>
    </row>
    <row r="125" spans="2:3" ht="12.75">
      <c r="B125" s="159" t="s">
        <v>831</v>
      </c>
      <c r="C125" s="144"/>
    </row>
    <row r="126" spans="2:3" ht="12.75">
      <c r="B126" s="159" t="s">
        <v>832</v>
      </c>
      <c r="C126" s="144"/>
    </row>
    <row r="127" spans="2:3" ht="12.75">
      <c r="B127" s="159" t="s">
        <v>833</v>
      </c>
      <c r="C127" s="144"/>
    </row>
    <row r="199" ht="12.75">
      <c r="I199" s="1"/>
    </row>
  </sheetData>
  <sheetProtection/>
  <printOptions/>
  <pageMargins left="0.29" right="0.24" top="0.53" bottom="0.44" header="0.5" footer="0.5"/>
  <pageSetup horizontalDpi="600" verticalDpi="600" orientation="portrait" paperSize="9" r:id="rId1"/>
  <headerFooter alignWithMargins="0">
    <oddFooter>&amp;CPage &amp;P</oddFooter>
  </headerFooter>
  <rowBreaks count="3" manualBreakCount="3">
    <brk id="41" max="255" man="1"/>
    <brk id="127" max="255" man="1"/>
    <brk id="176" max="255" man="1"/>
  </rowBreaks>
  <ignoredErrors>
    <ignoredError sqref="A49 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SHIRE OF LEONORA</dc:creator>
  <cp:keywords/>
  <dc:description/>
  <cp:lastModifiedBy>Ethan</cp:lastModifiedBy>
  <cp:lastPrinted>2011-10-04T02:21:27Z</cp:lastPrinted>
  <dcterms:created xsi:type="dcterms:W3CDTF">1999-05-20T03:42:28Z</dcterms:created>
  <dcterms:modified xsi:type="dcterms:W3CDTF">2012-02-06T11:35:10Z</dcterms:modified>
  <cp:category/>
  <cp:version/>
  <cp:contentType/>
  <cp:contentStatus/>
</cp:coreProperties>
</file>