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Y:\Regulatory\PROCESSES AND PROCEDURES\Fees\"/>
    </mc:Choice>
  </mc:AlternateContent>
  <xr:revisionPtr revIDLastSave="0" documentId="13_ncr:1_{5BD9C1B3-D2DF-48D8-BCE7-D10CE9C62738}" xr6:coauthVersionLast="47" xr6:coauthVersionMax="47" xr10:uidLastSave="{00000000-0000-0000-0000-000000000000}"/>
  <bookViews>
    <workbookView showHorizontalScroll="0" showVerticalScroll="0" showSheetTabs="0" xWindow="-120" yWindow="-120" windowWidth="29040" windowHeight="15840" xr2:uid="{00000000-000D-0000-FFFF-FFFF00000000}"/>
  </bookViews>
  <sheets>
    <sheet name="Calculator" sheetId="1" r:id="rId1"/>
    <sheet name="Data" sheetId="2" r:id="rId2"/>
  </sheets>
  <definedNames>
    <definedName name="BADAType">Data!$A$4:$A$5</definedName>
    <definedName name="Value">Calculator!$B$4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 l="1"/>
  <c r="B6" i="1"/>
  <c r="B10" i="1"/>
  <c r="B12" i="1" l="1"/>
  <c r="B22" i="1" l="1"/>
  <c r="A22" i="1" s="1"/>
  <c r="B21" i="1" l="1"/>
  <c r="A21" i="1" s="1"/>
  <c r="B20" i="1"/>
  <c r="A20" i="1" s="1"/>
  <c r="B17" i="1"/>
  <c r="B19" i="1"/>
  <c r="A19" i="1" s="1"/>
  <c r="B18" i="1"/>
  <c r="A18" i="1" s="1"/>
  <c r="B7" i="1"/>
  <c r="B23" i="1" l="1"/>
  <c r="B24" i="1" s="1"/>
  <c r="A17" i="1"/>
  <c r="B14" i="1"/>
  <c r="B25" i="1" l="1"/>
</calcChain>
</file>

<file path=xl/sharedStrings.xml><?xml version="1.0" encoding="utf-8"?>
<sst xmlns="http://schemas.openxmlformats.org/spreadsheetml/2006/main" count="25" uniqueCount="25">
  <si>
    <t>Development Types</t>
  </si>
  <si>
    <t>Residential</t>
  </si>
  <si>
    <t>Commercial</t>
  </si>
  <si>
    <t>Total Development Application Fee</t>
  </si>
  <si>
    <t>Building Services Levy</t>
  </si>
  <si>
    <r>
      <rPr>
        <b/>
        <sz val="20"/>
        <rFont val="Calibri"/>
        <family val="2"/>
      </rPr>
      <t>←</t>
    </r>
    <r>
      <rPr>
        <sz val="10"/>
        <rFont val="Arial"/>
        <family val="2"/>
      </rPr>
      <t>Enter value of construction</t>
    </r>
  </si>
  <si>
    <t>135 Canning Highway, WA 6158 ; PO Box 1097, Fremantle 6959                                                                                    All correspondence to be addressed to the Chief Executive Officer</t>
  </si>
  <si>
    <t>Office hours:  Monday to Friday 8.30am to 5.00pm  Telephone: (08) 9339 9339  Facsimile: (08) 9339 3399</t>
  </si>
  <si>
    <t>The Town of East Fremantle has provided this Fee Calculator to assist applicants in assessing fees associated with Development applications. Whilst the Town of East Fremantle believes that the Fee Calculator, if used correctly, will produce accurate results, it is provided "as is" and without any representation or warranty of any kind. The scale of fees used are set by legislation and may change from time to time. The Town of East Fremantle accepts no liability of any kind and your use of this calculator is entirely at your own risk.</t>
  </si>
  <si>
    <t>Cost less GST</t>
  </si>
  <si>
    <t>GST</t>
  </si>
  <si>
    <t>Value of As-Built Structure</t>
  </si>
  <si>
    <t>Application Fee</t>
  </si>
  <si>
    <r>
      <t xml:space="preserve">(Enter cost </t>
    </r>
    <r>
      <rPr>
        <b/>
        <u/>
        <sz val="12"/>
        <color rgb="FFFF0000"/>
        <rFont val="Arial"/>
        <family val="2"/>
      </rPr>
      <t>including</t>
    </r>
    <r>
      <rPr>
        <b/>
        <sz val="12"/>
        <rFont val="Arial"/>
        <family val="2"/>
      </rPr>
      <t xml:space="preserve"> GST)</t>
    </r>
  </si>
  <si>
    <t>TOTAL FEES PAYABLE</t>
  </si>
  <si>
    <t>Unauthorised Works - Fee Calculator</t>
  </si>
  <si>
    <t>Unauthorised Building Works - Fee Calculator</t>
  </si>
  <si>
    <t>Retrospective Planning Approval - Fee Calculator</t>
  </si>
  <si>
    <t xml:space="preserve">Penalty - Unauthorised Existing Development </t>
  </si>
  <si>
    <t>Total Fees - Building Approval Certificate</t>
  </si>
  <si>
    <t>0.274% but not less than $123.30</t>
  </si>
  <si>
    <t>0.38% but not less than $105</t>
  </si>
  <si>
    <t>0.2% over $20,001</t>
  </si>
  <si>
    <t xml:space="preserve">CTF Levy </t>
  </si>
  <si>
    <t>Fees Valid as of 1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</si>
</sst>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15" x14ac:knownFonts="1">
    <font>
      <sz val="10"/>
      <name val="Arial"/>
    </font>
    <font>
      <sz val="10"/>
      <name val="Arial"/>
      <family val="2"/>
    </font>
    <font>
      <sz val="8"/>
      <name val="Arial"/>
      <family val="2"/>
    </font>
    <font>
      <b/>
      <sz val="12"/>
      <name val="Arial"/>
      <family val="2"/>
    </font>
    <font>
      <sz val="12"/>
      <name val="Arial"/>
      <family val="2"/>
    </font>
    <font>
      <b/>
      <sz val="10"/>
      <name val="Arial"/>
      <family val="2"/>
    </font>
    <font>
      <b/>
      <sz val="14"/>
      <name val="Arial"/>
      <family val="2"/>
    </font>
    <font>
      <b/>
      <sz val="20"/>
      <name val="Arial"/>
      <family val="2"/>
    </font>
    <font>
      <b/>
      <sz val="20"/>
      <name val="Calibri"/>
      <family val="2"/>
    </font>
    <font>
      <sz val="10"/>
      <color theme="0"/>
      <name val="Arial"/>
      <family val="2"/>
    </font>
    <font>
      <sz val="7"/>
      <name val="Arial"/>
      <family val="2"/>
    </font>
    <font>
      <sz val="7.5"/>
      <name val="Arial"/>
      <family val="2"/>
    </font>
    <font>
      <sz val="12"/>
      <color theme="0"/>
      <name val="Arial"/>
      <family val="2"/>
    </font>
    <font>
      <b/>
      <sz val="12"/>
      <color rgb="FFC00000"/>
      <name val="Arial"/>
      <family val="2"/>
    </font>
    <font>
      <b/>
      <u/>
      <sz val="12"/>
      <color rgb="FFFF0000"/>
      <name val="Arial"/>
      <family val="2"/>
    </font>
  </fonts>
  <fills count="1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theme="5" tint="0.79998168889431442"/>
        <bgColor indexed="64"/>
      </patternFill>
    </fill>
    <fill>
      <patternFill patternType="solid">
        <fgColor rgb="FFDDD9C3"/>
        <bgColor rgb="FF000000"/>
      </patternFill>
    </fill>
    <fill>
      <patternFill patternType="solid">
        <fgColor rgb="FFCCFFCC"/>
        <bgColor rgb="FF000000"/>
      </patternFill>
    </fill>
    <fill>
      <patternFill patternType="solid">
        <fgColor rgb="FFFFFF99"/>
        <bgColor rgb="FF000000"/>
      </patternFill>
    </fill>
    <fill>
      <patternFill patternType="solid">
        <fgColor rgb="FFFFCC99"/>
        <bgColor rgb="FF000000"/>
      </patternFill>
    </fill>
    <fill>
      <patternFill patternType="solid">
        <fgColor rgb="FFFFFFFF"/>
        <bgColor rgb="FF000000"/>
      </patternFill>
    </fill>
    <fill>
      <patternFill patternType="solid">
        <fgColor rgb="FF99CCFF"/>
        <bgColor rgb="FF000000"/>
      </patternFill>
    </fill>
    <fill>
      <patternFill patternType="solid">
        <fgColor theme="3" tint="0.79998168889431442"/>
        <bgColor indexed="64"/>
      </patternFill>
    </fill>
    <fill>
      <patternFill patternType="solid">
        <fgColor rgb="FF92D050"/>
        <bgColor indexed="64"/>
      </patternFill>
    </fill>
  </fills>
  <borders count="14">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61">
    <xf numFmtId="0" fontId="0" fillId="0" borderId="0" xfId="0"/>
    <xf numFmtId="0" fontId="0" fillId="0" borderId="0" xfId="0" applyAlignment="1"/>
    <xf numFmtId="0" fontId="4" fillId="0" borderId="0" xfId="0" applyFont="1" applyAlignment="1"/>
    <xf numFmtId="0" fontId="4" fillId="0" borderId="1" xfId="0" applyFont="1" applyBorder="1" applyAlignment="1"/>
    <xf numFmtId="0" fontId="4" fillId="0" borderId="2" xfId="0" applyFont="1" applyBorder="1" applyAlignment="1"/>
    <xf numFmtId="0" fontId="3" fillId="2" borderId="3" xfId="0" applyFont="1" applyFill="1" applyBorder="1" applyAlignment="1"/>
    <xf numFmtId="165" fontId="3" fillId="3" borderId="4" xfId="0" applyNumberFormat="1" applyFont="1" applyFill="1" applyBorder="1" applyAlignment="1"/>
    <xf numFmtId="0" fontId="5" fillId="0" borderId="0" xfId="0" applyFont="1"/>
    <xf numFmtId="165" fontId="0" fillId="0" borderId="0" xfId="0" applyNumberFormat="1"/>
    <xf numFmtId="0" fontId="0" fillId="0" borderId="1" xfId="0" applyBorder="1"/>
    <xf numFmtId="0" fontId="0" fillId="0" borderId="2" xfId="0" applyBorder="1"/>
    <xf numFmtId="0" fontId="0" fillId="0" borderId="12" xfId="0" applyBorder="1"/>
    <xf numFmtId="0" fontId="0" fillId="0" borderId="13" xfId="0" applyBorder="1"/>
    <xf numFmtId="0" fontId="7" fillId="0" borderId="11" xfId="0" applyFont="1" applyBorder="1" applyAlignment="1">
      <alignment horizontal="center" vertical="center" wrapText="1"/>
    </xf>
    <xf numFmtId="0" fontId="0" fillId="0" borderId="4" xfId="0" applyBorder="1" applyAlignment="1">
      <alignment horizontal="center"/>
    </xf>
    <xf numFmtId="165" fontId="0" fillId="0" borderId="0" xfId="0" applyNumberFormat="1" applyAlignment="1"/>
    <xf numFmtId="0" fontId="0" fillId="6" borderId="0" xfId="0" applyFill="1" applyAlignment="1"/>
    <xf numFmtId="10" fontId="4" fillId="0" borderId="0" xfId="0" applyNumberFormat="1" applyFont="1" applyAlignment="1">
      <alignment horizontal="left"/>
    </xf>
    <xf numFmtId="0" fontId="6" fillId="5" borderId="4" xfId="0" applyFont="1" applyFill="1" applyBorder="1" applyAlignment="1">
      <alignment horizontal="right" vertical="center" wrapText="1"/>
    </xf>
    <xf numFmtId="10" fontId="0" fillId="0" borderId="0" xfId="0" applyNumberFormat="1"/>
    <xf numFmtId="0" fontId="2" fillId="4" borderId="4" xfId="0" applyNumberFormat="1" applyFont="1" applyFill="1" applyBorder="1" applyAlignment="1">
      <alignment horizontal="right" wrapText="1"/>
    </xf>
    <xf numFmtId="0" fontId="0" fillId="0" borderId="0" xfId="0" applyBorder="1"/>
    <xf numFmtId="0" fontId="9" fillId="0" borderId="0" xfId="0" applyFont="1" applyBorder="1"/>
    <xf numFmtId="0" fontId="10" fillId="4" borderId="4" xfId="0" applyNumberFormat="1" applyFont="1" applyFill="1" applyBorder="1" applyAlignment="1">
      <alignment horizontal="right" wrapText="1"/>
    </xf>
    <xf numFmtId="0" fontId="11" fillId="4" borderId="4" xfId="0" applyNumberFormat="1" applyFont="1" applyFill="1" applyBorder="1" applyAlignment="1">
      <alignment horizontal="right" wrapText="1"/>
    </xf>
    <xf numFmtId="0" fontId="2" fillId="0" borderId="7" xfId="0" applyFont="1" applyBorder="1" applyAlignment="1">
      <alignment horizontal="right" vertical="top" wrapText="1"/>
    </xf>
    <xf numFmtId="0" fontId="2" fillId="0" borderId="8" xfId="0" applyFont="1" applyBorder="1" applyAlignment="1">
      <alignment horizontal="left" wrapText="1"/>
    </xf>
    <xf numFmtId="0" fontId="5" fillId="0" borderId="1" xfId="0" applyFont="1" applyBorder="1" applyAlignment="1">
      <alignment horizontal="center"/>
    </xf>
    <xf numFmtId="0" fontId="12" fillId="0" borderId="1" xfId="0" applyFont="1" applyBorder="1" applyAlignment="1">
      <alignment horizontal="right"/>
    </xf>
    <xf numFmtId="165" fontId="12" fillId="0" borderId="2" xfId="0" applyNumberFormat="1" applyFont="1" applyBorder="1" applyAlignment="1">
      <alignment horizontal="left" vertical="top" wrapText="1"/>
    </xf>
    <xf numFmtId="165" fontId="12" fillId="0" borderId="2" xfId="0" applyNumberFormat="1" applyFont="1" applyBorder="1" applyAlignment="1">
      <alignment horizontal="left"/>
    </xf>
    <xf numFmtId="0" fontId="6" fillId="7" borderId="4" xfId="0" applyFont="1" applyFill="1" applyBorder="1" applyAlignment="1">
      <alignment horizontal="right" vertical="center" wrapText="1"/>
    </xf>
    <xf numFmtId="165" fontId="6" fillId="7" borderId="4" xfId="0" applyNumberFormat="1" applyFont="1" applyFill="1" applyBorder="1" applyAlignment="1">
      <alignment horizontal="right" vertical="center" wrapText="1"/>
    </xf>
    <xf numFmtId="0" fontId="3" fillId="9" borderId="5" xfId="0" applyFont="1" applyFill="1" applyBorder="1" applyAlignment="1">
      <alignment horizontal="right" vertical="top" wrapText="1"/>
    </xf>
    <xf numFmtId="0" fontId="3" fillId="9" borderId="6" xfId="0" applyFont="1" applyFill="1" applyBorder="1" applyAlignment="1">
      <alignment horizontal="right"/>
    </xf>
    <xf numFmtId="0" fontId="3" fillId="11" borderId="3" xfId="0" applyFont="1" applyFill="1" applyBorder="1" applyAlignment="1"/>
    <xf numFmtId="165" fontId="3" fillId="10" borderId="4" xfId="0" applyNumberFormat="1" applyFont="1" applyFill="1" applyBorder="1" applyAlignment="1"/>
    <xf numFmtId="0" fontId="3" fillId="12" borderId="3" xfId="0" applyFont="1" applyFill="1" applyBorder="1" applyAlignment="1"/>
    <xf numFmtId="165" fontId="3" fillId="12" borderId="4" xfId="0" applyNumberFormat="1" applyFont="1" applyFill="1" applyBorder="1" applyAlignment="1"/>
    <xf numFmtId="0" fontId="3" fillId="11" borderId="3" xfId="0" applyFont="1" applyFill="1" applyBorder="1"/>
    <xf numFmtId="0" fontId="0" fillId="0" borderId="0" xfId="0" applyFont="1" applyBorder="1"/>
    <xf numFmtId="165" fontId="3" fillId="13" borderId="4" xfId="0" applyNumberFormat="1" applyFont="1" applyFill="1" applyBorder="1" applyAlignment="1">
      <alignment wrapText="1"/>
    </xf>
    <xf numFmtId="165" fontId="0" fillId="0" borderId="0" xfId="0" applyNumberFormat="1" applyFont="1" applyBorder="1"/>
    <xf numFmtId="0" fontId="3" fillId="4" borderId="3" xfId="0" applyFont="1" applyFill="1" applyBorder="1"/>
    <xf numFmtId="165" fontId="3" fillId="14" borderId="4" xfId="0" applyNumberFormat="1" applyFont="1" applyFill="1" applyBorder="1" applyAlignment="1">
      <alignment wrapText="1"/>
    </xf>
    <xf numFmtId="0" fontId="6" fillId="15" borderId="4" xfId="0" applyFont="1" applyFill="1" applyBorder="1" applyAlignment="1">
      <alignment horizontal="right" vertical="center" wrapText="1"/>
    </xf>
    <xf numFmtId="165" fontId="6" fillId="15" borderId="4" xfId="0" applyNumberFormat="1" applyFont="1" applyFill="1" applyBorder="1" applyAlignment="1">
      <alignment horizontal="right" vertical="center" wrapText="1"/>
    </xf>
    <xf numFmtId="0" fontId="1" fillId="0" borderId="11" xfId="0" applyFont="1"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3" fillId="6" borderId="0" xfId="0" applyFont="1" applyFill="1" applyBorder="1" applyAlignment="1" applyProtection="1">
      <alignment horizontal="center" vertical="center"/>
      <protection locked="0"/>
    </xf>
    <xf numFmtId="0" fontId="3" fillId="13" borderId="3" xfId="0" applyFont="1" applyFill="1" applyBorder="1" applyAlignment="1">
      <alignment horizontal="center" vertical="center"/>
    </xf>
    <xf numFmtId="0" fontId="0" fillId="0" borderId="9" xfId="0" applyFont="1" applyBorder="1" applyAlignment="1">
      <alignment horizontal="center" vertical="center"/>
    </xf>
    <xf numFmtId="0" fontId="13" fillId="8" borderId="3" xfId="0" applyFont="1" applyFill="1" applyBorder="1" applyAlignment="1">
      <alignment horizontal="center" vertical="center" wrapText="1"/>
    </xf>
    <xf numFmtId="0" fontId="13" fillId="8" borderId="9" xfId="0" applyFont="1" applyFill="1" applyBorder="1" applyAlignment="1">
      <alignment horizontal="center" vertical="center" wrapText="1"/>
    </xf>
    <xf numFmtId="164" fontId="3" fillId="10" borderId="5" xfId="1" applyFont="1" applyFill="1" applyBorder="1" applyAlignment="1" applyProtection="1">
      <alignment horizontal="center" vertical="center"/>
      <protection locked="0"/>
    </xf>
    <xf numFmtId="164" fontId="3" fillId="10" borderId="6" xfId="1" applyFont="1" applyFill="1" applyBorder="1" applyAlignment="1" applyProtection="1">
      <alignment horizontal="center" vertical="center"/>
      <protection locked="0"/>
    </xf>
    <xf numFmtId="0" fontId="1" fillId="0" borderId="1"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895349</xdr:colOff>
      <xdr:row>0</xdr:row>
      <xdr:rowOff>0</xdr:rowOff>
    </xdr:from>
    <xdr:to>
      <xdr:col>1</xdr:col>
      <xdr:colOff>1857374</xdr:colOff>
      <xdr:row>0</xdr:row>
      <xdr:rowOff>787145</xdr:rowOff>
    </xdr:to>
    <xdr:pic>
      <xdr:nvPicPr>
        <xdr:cNvPr id="4" name="Picture 3">
          <a:extLst>
            <a:ext uri="{FF2B5EF4-FFF2-40B4-BE49-F238E27FC236}">
              <a16:creationId xmlns:a16="http://schemas.microsoft.com/office/drawing/2014/main" id="{77A97759-5656-469F-8462-655906C450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499" y="0"/>
          <a:ext cx="962025" cy="7871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U31"/>
  <sheetViews>
    <sheetView showGridLines="0" showZeros="0" tabSelected="1" showOutlineSymbols="0" topLeftCell="A19" zoomScaleNormal="100" zoomScaleSheetLayoutView="100" workbookViewId="0">
      <selection activeCell="B50" sqref="B50"/>
    </sheetView>
  </sheetViews>
  <sheetFormatPr defaultRowHeight="12.75" x14ac:dyDescent="0.2"/>
  <cols>
    <col min="1" max="1" width="69.42578125" customWidth="1"/>
    <col min="2" max="2" width="41" customWidth="1"/>
    <col min="3" max="3" width="26.28515625" customWidth="1"/>
  </cols>
  <sheetData>
    <row r="1" spans="1:21" ht="64.5" customHeight="1" thickBot="1" x14ac:dyDescent="0.25">
      <c r="A1" s="13" t="s">
        <v>15</v>
      </c>
      <c r="B1" s="14"/>
    </row>
    <row r="2" spans="1:21" ht="23.25" thickBot="1" x14ac:dyDescent="0.25">
      <c r="A2" s="25" t="s">
        <v>6</v>
      </c>
      <c r="B2" s="26" t="s">
        <v>7</v>
      </c>
      <c r="F2" s="53"/>
    </row>
    <row r="3" spans="1:21" ht="16.5" thickBot="1" x14ac:dyDescent="0.25">
      <c r="A3" s="56" t="s">
        <v>16</v>
      </c>
      <c r="B3" s="57"/>
      <c r="F3" s="53"/>
    </row>
    <row r="4" spans="1:21" ht="17.25" customHeight="1" x14ac:dyDescent="0.2">
      <c r="A4" s="33" t="s">
        <v>11</v>
      </c>
      <c r="B4" s="58"/>
      <c r="C4" s="60" t="s">
        <v>5</v>
      </c>
      <c r="E4" s="22"/>
    </row>
    <row r="5" spans="1:21" ht="17.25" customHeight="1" thickBot="1" x14ac:dyDescent="0.3">
      <c r="A5" s="34" t="s">
        <v>13</v>
      </c>
      <c r="B5" s="59"/>
      <c r="C5" s="60"/>
      <c r="E5" s="22"/>
    </row>
    <row r="6" spans="1:21" ht="15.75" customHeight="1" x14ac:dyDescent="0.2">
      <c r="A6" s="28" t="s">
        <v>9</v>
      </c>
      <c r="B6" s="29">
        <f>B4/11*10</f>
        <v>0</v>
      </c>
      <c r="C6" s="1"/>
    </row>
    <row r="7" spans="1:21" ht="17.25" customHeight="1" thickBot="1" x14ac:dyDescent="0.25">
      <c r="A7" s="28" t="s">
        <v>10</v>
      </c>
      <c r="B7" s="30">
        <f>B6*0.1</f>
        <v>0</v>
      </c>
      <c r="C7" s="15"/>
      <c r="D7" s="1"/>
    </row>
    <row r="8" spans="1:21" ht="15" customHeight="1" thickBot="1" x14ac:dyDescent="0.3">
      <c r="A8" s="5" t="s">
        <v>12</v>
      </c>
      <c r="B8" s="6">
        <f>IF(Value&lt;=27000,110,(Value*0.38%))</f>
        <v>110</v>
      </c>
      <c r="C8" s="2" t="s">
        <v>21</v>
      </c>
    </row>
    <row r="9" spans="1:21" ht="15" customHeight="1" thickBot="1" x14ac:dyDescent="0.25">
      <c r="A9" s="3"/>
      <c r="B9" s="4"/>
      <c r="C9" s="1"/>
    </row>
    <row r="10" spans="1:21" ht="15" customHeight="1" thickBot="1" x14ac:dyDescent="0.3">
      <c r="A10" s="35" t="s">
        <v>23</v>
      </c>
      <c r="B10" s="36">
        <f>IF(Value&lt;=20001,0,(Value*0.002))</f>
        <v>0</v>
      </c>
      <c r="C10" s="2" t="s">
        <v>22</v>
      </c>
      <c r="D10" s="1"/>
    </row>
    <row r="11" spans="1:21" ht="15" customHeight="1" thickBot="1" x14ac:dyDescent="0.3">
      <c r="A11" s="37"/>
      <c r="B11" s="38"/>
      <c r="C11" s="2"/>
      <c r="D11" s="16"/>
      <c r="F11" s="19"/>
    </row>
    <row r="12" spans="1:21" ht="15" customHeight="1" thickBot="1" x14ac:dyDescent="0.3">
      <c r="A12" s="39" t="s">
        <v>4</v>
      </c>
      <c r="B12" s="36">
        <f>IF(Value&lt;=45000,123.3,(Value*0.274%))</f>
        <v>123.3</v>
      </c>
      <c r="C12" s="17" t="s">
        <v>20</v>
      </c>
      <c r="D12" s="16"/>
      <c r="F12" s="19"/>
    </row>
    <row r="13" spans="1:21" ht="15" customHeight="1" thickBot="1" x14ac:dyDescent="0.25">
      <c r="A13" s="3"/>
      <c r="B13" s="4"/>
      <c r="C13" s="2"/>
      <c r="D13" s="1"/>
      <c r="F13" s="19"/>
    </row>
    <row r="14" spans="1:21" ht="36" customHeight="1" thickBot="1" x14ac:dyDescent="0.25">
      <c r="A14" s="18" t="s">
        <v>19</v>
      </c>
      <c r="B14" s="32">
        <f>(B8+B10+B12)</f>
        <v>233.3</v>
      </c>
      <c r="D14" s="8"/>
      <c r="E14" s="8"/>
      <c r="S14" s="21"/>
      <c r="T14" s="21"/>
      <c r="U14" s="21"/>
    </row>
    <row r="15" spans="1:21" ht="18" customHeight="1" thickBot="1" x14ac:dyDescent="0.25">
      <c r="A15" s="9"/>
      <c r="B15" s="10"/>
    </row>
    <row r="16" spans="1:21" s="40" customFormat="1" ht="17.25" customHeight="1" thickBot="1" x14ac:dyDescent="0.25">
      <c r="A16" s="54" t="s">
        <v>17</v>
      </c>
      <c r="B16" s="55"/>
    </row>
    <row r="17" spans="1:3" s="40" customFormat="1" ht="17.25" customHeight="1" thickBot="1" x14ac:dyDescent="0.3">
      <c r="A17" s="20" t="str">
        <f>IF(B17=0,"","$50,000 AND LESS - FIXED FEE")</f>
        <v/>
      </c>
      <c r="B17" s="41">
        <f>IF(B6=0,0,IF(B6&lt;=50000,147,0))</f>
        <v>0</v>
      </c>
    </row>
    <row r="18" spans="1:3" s="40" customFormat="1" ht="17.25" customHeight="1" thickBot="1" x14ac:dyDescent="0.3">
      <c r="A18" s="20" t="str">
        <f>IF(B18=0,"","BETWEEN $50,000 AND $500,000 - 0.32% OF DEVELOPMENT COST (excluding GST)")</f>
        <v/>
      </c>
      <c r="B18" s="41">
        <f>IF(B6&gt;500000,0,IF(B6&lt;50001,0,IF(B6&gt;50001,B6*0.0032,0)))</f>
        <v>0</v>
      </c>
    </row>
    <row r="19" spans="1:3" s="40" customFormat="1" ht="17.25" customHeight="1" thickBot="1" x14ac:dyDescent="0.3">
      <c r="A19" s="23" t="str">
        <f>IF(B19=0,"","BETWEEN $500,000 AND $2,500,000 - $1700 +0.257% (excluding GST) OF BALANCE IN EXCESS OF $500,000")</f>
        <v/>
      </c>
      <c r="B19" s="41">
        <f>IF(B6&gt;2500000,0,IF(B6&lt;500000,0,IF(B6&gt;500000,(B6-500000)*0.00257 + 1700,0)))</f>
        <v>0</v>
      </c>
      <c r="C19" s="42"/>
    </row>
    <row r="20" spans="1:3" s="40" customFormat="1" ht="17.25" customHeight="1" thickBot="1" x14ac:dyDescent="0.3">
      <c r="A20" s="24" t="str">
        <f>IF(B20=0,"","BETWEEN $2,500,000 AND $5,000,000 - $7161+0.206% excluding GST, OF BALANCE IN EXCESS OF $2,500,000")</f>
        <v/>
      </c>
      <c r="B20" s="41">
        <f>IF(B6&gt;5000000,0,IF(B6&lt;2500000,0,IF(B6&gt;2500000,(B6-2500000)*0.00206 + 7161,0)))</f>
        <v>0</v>
      </c>
    </row>
    <row r="21" spans="1:3" s="40" customFormat="1" ht="17.25" customHeight="1" thickBot="1" x14ac:dyDescent="0.3">
      <c r="A21" s="24" t="str">
        <f>IF(B21=0,"","BETWEEN $5,000,000 AND $21,500,000 - $12633 +0.123% (excluding GST) OF BALANCE IN EXCESS OF $5,000,000")</f>
        <v/>
      </c>
      <c r="B21" s="41">
        <f>IF(B6&gt;21500000,0,IF(B6&lt;5000000,0,IF(B6&gt;5000000,(B6-5000000)*0.00123 + 12633,0)))</f>
        <v>0</v>
      </c>
    </row>
    <row r="22" spans="1:3" s="40" customFormat="1" ht="17.25" customHeight="1" thickBot="1" x14ac:dyDescent="0.3">
      <c r="A22" s="20" t="str">
        <f>IF(B22=0,"","GREATER THAN $21,500,000 - FIXED FEE OF $34,196.00")</f>
        <v/>
      </c>
      <c r="B22" s="41">
        <f>IF(B6&gt;21500000,34196,0)</f>
        <v>0</v>
      </c>
    </row>
    <row r="23" spans="1:3" ht="17.25" customHeight="1" thickBot="1" x14ac:dyDescent="0.3">
      <c r="A23" s="43" t="s">
        <v>18</v>
      </c>
      <c r="B23" s="44">
        <f>2*(MAX(B17:B22))</f>
        <v>0</v>
      </c>
    </row>
    <row r="24" spans="1:3" ht="36" customHeight="1" thickBot="1" x14ac:dyDescent="0.25">
      <c r="A24" s="31" t="s">
        <v>3</v>
      </c>
      <c r="B24" s="32">
        <f>SUM(B17:B23)</f>
        <v>0</v>
      </c>
    </row>
    <row r="25" spans="1:3" ht="36" customHeight="1" thickBot="1" x14ac:dyDescent="0.25">
      <c r="A25" s="45" t="s">
        <v>14</v>
      </c>
      <c r="B25" s="46">
        <f>SUM(B14+B24)</f>
        <v>233.3</v>
      </c>
    </row>
    <row r="26" spans="1:3" x14ac:dyDescent="0.2">
      <c r="A26" s="27" t="s">
        <v>24</v>
      </c>
      <c r="B26" s="10"/>
    </row>
    <row r="27" spans="1:3" ht="13.5" thickBot="1" x14ac:dyDescent="0.25">
      <c r="A27" s="11"/>
      <c r="B27" s="12"/>
    </row>
    <row r="28" spans="1:3" x14ac:dyDescent="0.2">
      <c r="A28" s="47" t="s">
        <v>8</v>
      </c>
      <c r="B28" s="48"/>
    </row>
    <row r="29" spans="1:3" x14ac:dyDescent="0.2">
      <c r="A29" s="49"/>
      <c r="B29" s="50"/>
    </row>
    <row r="30" spans="1:3" x14ac:dyDescent="0.2">
      <c r="A30" s="49"/>
      <c r="B30" s="50"/>
    </row>
    <row r="31" spans="1:3" ht="27.75" customHeight="1" thickBot="1" x14ac:dyDescent="0.25">
      <c r="A31" s="51"/>
      <c r="B31" s="52"/>
    </row>
  </sheetData>
  <sheetProtection selectLockedCells="1" autoFilter="0"/>
  <mergeCells count="6">
    <mergeCell ref="A28:B31"/>
    <mergeCell ref="F2:F3"/>
    <mergeCell ref="A16:B16"/>
    <mergeCell ref="A3:B3"/>
    <mergeCell ref="B4:B5"/>
    <mergeCell ref="C4:C5"/>
  </mergeCells>
  <phoneticPr fontId="2" type="noConversion"/>
  <dataValidations xWindow="659" yWindow="469" count="1">
    <dataValidation type="list" allowBlank="1" showInputMessage="1" showErrorMessage="1" error="Please select from list" sqref="F2:F3" xr:uid="{00000000-0002-0000-0000-000000000000}">
      <formula1>BADAType</formula1>
    </dataValidation>
  </dataValidations>
  <pageMargins left="0.35433070866141736" right="0.35433070866141736" top="0.98425196850393704" bottom="0.39370078740157483" header="0.51181102362204722" footer="0.51181102362204722"/>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workbookViewId="0">
      <selection activeCell="A4" sqref="A4"/>
    </sheetView>
  </sheetViews>
  <sheetFormatPr defaultRowHeight="12.75" x14ac:dyDescent="0.2"/>
  <cols>
    <col min="1" max="1" width="19.140625" bestFit="1" customWidth="1"/>
  </cols>
  <sheetData>
    <row r="3" spans="1:1" x14ac:dyDescent="0.2">
      <c r="A3" s="7" t="s">
        <v>0</v>
      </c>
    </row>
    <row r="4" spans="1:1" x14ac:dyDescent="0.2">
      <c r="A4" t="s">
        <v>1</v>
      </c>
    </row>
    <row r="5" spans="1:1" x14ac:dyDescent="0.2">
      <c r="A5" t="s">
        <v>2</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Calculator</vt:lpstr>
      <vt:lpstr>Data</vt:lpstr>
      <vt:lpstr>BADAType</vt:lpstr>
      <vt:lpstr>Value</vt:lpstr>
    </vt:vector>
  </TitlesOfParts>
  <Company>City of Nedlands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Deal</dc:creator>
  <cp:lastModifiedBy>Amanda Padberg</cp:lastModifiedBy>
  <cp:lastPrinted>2013-06-25T04:18:46Z</cp:lastPrinted>
  <dcterms:created xsi:type="dcterms:W3CDTF">2006-10-13T04:47:40Z</dcterms:created>
  <dcterms:modified xsi:type="dcterms:W3CDTF">2021-07-01T01:01:53Z</dcterms:modified>
</cp:coreProperties>
</file>